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Levi\Google Drive\Documents\Extension Analysis\Budget Updates\2018\"/>
    </mc:Choice>
  </mc:AlternateContent>
  <bookViews>
    <workbookView xWindow="0" yWindow="0" windowWidth="23040" windowHeight="9048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Main!$F$27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6" l="1"/>
  <c r="E13" i="6"/>
  <c r="E14" i="6"/>
  <c r="E21" i="6"/>
  <c r="F21" i="6"/>
  <c r="G21" i="6"/>
  <c r="E4" i="5"/>
  <c r="G4" i="5"/>
  <c r="B23" i="3"/>
  <c r="B13" i="3"/>
  <c r="B8" i="3"/>
  <c r="B5" i="3"/>
  <c r="B4" i="3"/>
  <c r="G4" i="3"/>
  <c r="O4" i="3"/>
  <c r="Q4" i="3"/>
  <c r="R4" i="3"/>
  <c r="S4" i="3"/>
  <c r="T4" i="3"/>
  <c r="U4" i="3"/>
  <c r="V4" i="3"/>
  <c r="W4" i="3"/>
  <c r="X4" i="3"/>
  <c r="Y4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B28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B33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S4" i="5"/>
  <c r="T4" i="5"/>
  <c r="J4" i="5"/>
  <c r="K4" i="5"/>
  <c r="U4" i="5"/>
  <c r="E5" i="5"/>
  <c r="G5" i="5"/>
  <c r="S5" i="5"/>
  <c r="T5" i="5"/>
  <c r="J5" i="5"/>
  <c r="K5" i="5"/>
  <c r="U5" i="5"/>
  <c r="S3" i="5"/>
  <c r="E3" i="5"/>
  <c r="G3" i="5"/>
  <c r="T3" i="5"/>
  <c r="J3" i="5"/>
  <c r="K3" i="5"/>
  <c r="U3" i="5"/>
  <c r="S6" i="5"/>
  <c r="E6" i="5"/>
  <c r="G6" i="5"/>
  <c r="T6" i="5"/>
  <c r="J6" i="5"/>
  <c r="K6" i="5"/>
  <c r="U6" i="5"/>
  <c r="S7" i="5"/>
  <c r="E7" i="5"/>
  <c r="G7" i="5"/>
  <c r="T7" i="5"/>
  <c r="J7" i="5"/>
  <c r="K7" i="5"/>
  <c r="U7" i="5"/>
  <c r="S8" i="5"/>
  <c r="E8" i="5"/>
  <c r="G8" i="5"/>
  <c r="T8" i="5"/>
  <c r="J8" i="5"/>
  <c r="K8" i="5"/>
  <c r="U8" i="5"/>
  <c r="S9" i="5"/>
  <c r="E9" i="5"/>
  <c r="G9" i="5"/>
  <c r="T9" i="5"/>
  <c r="J9" i="5"/>
  <c r="K9" i="5"/>
  <c r="U9" i="5"/>
  <c r="S10" i="5"/>
  <c r="E10" i="5"/>
  <c r="G10" i="5"/>
  <c r="T10" i="5"/>
  <c r="J10" i="5"/>
  <c r="K10" i="5"/>
  <c r="U10" i="5"/>
  <c r="U11" i="5"/>
  <c r="E32" i="6"/>
  <c r="F9" i="6"/>
  <c r="H19" i="4"/>
  <c r="E19" i="4"/>
  <c r="I19" i="4"/>
  <c r="H20" i="4"/>
  <c r="E20" i="4"/>
  <c r="I20" i="4"/>
  <c r="H21" i="4"/>
  <c r="E21" i="4"/>
  <c r="I21" i="4"/>
  <c r="H22" i="4"/>
  <c r="E22" i="4"/>
  <c r="I22" i="4"/>
  <c r="H23" i="4"/>
  <c r="E23" i="4"/>
  <c r="I23" i="4"/>
  <c r="I24" i="4"/>
  <c r="N3" i="4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E3" i="4"/>
  <c r="G3" i="4"/>
  <c r="O3" i="4"/>
  <c r="N4" i="4"/>
  <c r="E4" i="4"/>
  <c r="G4" i="4"/>
  <c r="O4" i="4"/>
  <c r="N5" i="4"/>
  <c r="E5" i="4"/>
  <c r="G5" i="4"/>
  <c r="O5" i="4"/>
  <c r="N6" i="4"/>
  <c r="E6" i="4"/>
  <c r="G6" i="4"/>
  <c r="O6" i="4"/>
  <c r="N7" i="4"/>
  <c r="E7" i="4"/>
  <c r="G7" i="4"/>
  <c r="O7" i="4"/>
  <c r="N8" i="4"/>
  <c r="E8" i="4"/>
  <c r="G8" i="4"/>
  <c r="O8" i="4"/>
  <c r="N9" i="4"/>
  <c r="E9" i="4"/>
  <c r="G9" i="4"/>
  <c r="O9" i="4"/>
  <c r="N10" i="4"/>
  <c r="E10" i="4"/>
  <c r="G10" i="4"/>
  <c r="O10" i="4"/>
  <c r="N11" i="4"/>
  <c r="E11" i="4"/>
  <c r="G11" i="4"/>
  <c r="O11" i="4"/>
  <c r="N12" i="4"/>
  <c r="E12" i="4"/>
  <c r="G12" i="4"/>
  <c r="O12" i="4"/>
  <c r="N13" i="4"/>
  <c r="E13" i="4"/>
  <c r="G13" i="4"/>
  <c r="O13" i="4"/>
  <c r="N14" i="4"/>
  <c r="E14" i="4"/>
  <c r="G14" i="4"/>
  <c r="O14" i="4"/>
  <c r="O15" i="4"/>
  <c r="D19" i="6"/>
  <c r="F19" i="6"/>
  <c r="J19" i="4"/>
  <c r="G19" i="4"/>
  <c r="K19" i="4"/>
  <c r="J20" i="4"/>
  <c r="G20" i="4"/>
  <c r="K20" i="4"/>
  <c r="J21" i="4"/>
  <c r="G21" i="4"/>
  <c r="K21" i="4"/>
  <c r="J22" i="4"/>
  <c r="G22" i="4"/>
  <c r="K22" i="4"/>
  <c r="J23" i="4"/>
  <c r="G23" i="4"/>
  <c r="K23" i="4"/>
  <c r="K24" i="4"/>
  <c r="H3" i="4"/>
  <c r="I3" i="4"/>
  <c r="P3" i="4"/>
  <c r="Q3" i="4"/>
  <c r="R3" i="4"/>
  <c r="H4" i="4"/>
  <c r="I4" i="4"/>
  <c r="P4" i="4"/>
  <c r="Q4" i="4"/>
  <c r="R4" i="4"/>
  <c r="H5" i="4"/>
  <c r="I5" i="4"/>
  <c r="P5" i="4"/>
  <c r="Q5" i="4"/>
  <c r="R5" i="4"/>
  <c r="H6" i="4"/>
  <c r="I6" i="4"/>
  <c r="P6" i="4"/>
  <c r="Q6" i="4"/>
  <c r="R6" i="4"/>
  <c r="H7" i="4"/>
  <c r="I7" i="4"/>
  <c r="P7" i="4"/>
  <c r="Q7" i="4"/>
  <c r="R7" i="4"/>
  <c r="H8" i="4"/>
  <c r="I8" i="4"/>
  <c r="P8" i="4"/>
  <c r="Q8" i="4"/>
  <c r="R8" i="4"/>
  <c r="H9" i="4"/>
  <c r="I9" i="4"/>
  <c r="P9" i="4"/>
  <c r="Q9" i="4"/>
  <c r="R9" i="4"/>
  <c r="H10" i="4"/>
  <c r="I10" i="4"/>
  <c r="P10" i="4"/>
  <c r="Q10" i="4"/>
  <c r="R10" i="4"/>
  <c r="H11" i="4"/>
  <c r="I11" i="4"/>
  <c r="P11" i="4"/>
  <c r="Q11" i="4"/>
  <c r="R11" i="4"/>
  <c r="H12" i="4"/>
  <c r="I12" i="4"/>
  <c r="P12" i="4"/>
  <c r="Q12" i="4"/>
  <c r="R12" i="4"/>
  <c r="H13" i="4"/>
  <c r="I13" i="4"/>
  <c r="P13" i="4"/>
  <c r="Q13" i="4"/>
  <c r="R13" i="4"/>
  <c r="H14" i="4"/>
  <c r="I14" i="4"/>
  <c r="P14" i="4"/>
  <c r="Q14" i="4"/>
  <c r="R14" i="4"/>
  <c r="R15" i="4"/>
  <c r="E20" i="6"/>
  <c r="F20" i="6"/>
  <c r="G24" i="4"/>
  <c r="G11" i="5"/>
  <c r="G15" i="4"/>
  <c r="D22" i="6"/>
  <c r="F22" i="6"/>
  <c r="E10" i="6"/>
  <c r="D10" i="6"/>
  <c r="F10" i="6"/>
  <c r="D12" i="6"/>
  <c r="F12" i="6"/>
  <c r="D13" i="6"/>
  <c r="F13" i="6"/>
  <c r="D14" i="6"/>
  <c r="F14" i="6"/>
  <c r="E14" i="7"/>
  <c r="E15" i="7"/>
  <c r="E16" i="7"/>
  <c r="E17" i="7"/>
  <c r="E18" i="7"/>
  <c r="E19" i="7"/>
  <c r="E20" i="7"/>
  <c r="E21" i="7"/>
  <c r="E15" i="6"/>
  <c r="F15" i="6"/>
  <c r="E25" i="7"/>
  <c r="E26" i="7"/>
  <c r="E27" i="7"/>
  <c r="E28" i="7"/>
  <c r="E29" i="7"/>
  <c r="E30" i="7"/>
  <c r="E31" i="7"/>
  <c r="E32" i="7"/>
  <c r="E16" i="6"/>
  <c r="F16" i="6"/>
  <c r="E36" i="7"/>
  <c r="E37" i="7"/>
  <c r="E38" i="7"/>
  <c r="E39" i="7"/>
  <c r="E40" i="7"/>
  <c r="E41" i="7"/>
  <c r="E42" i="7"/>
  <c r="E43" i="7"/>
  <c r="E44" i="7"/>
  <c r="E45" i="7"/>
  <c r="E46" i="7"/>
  <c r="E17" i="6"/>
  <c r="F17" i="6"/>
  <c r="F23" i="6"/>
  <c r="F24" i="6"/>
  <c r="F25" i="6"/>
  <c r="D26" i="6"/>
  <c r="G9" i="6"/>
  <c r="F27" i="7"/>
  <c r="F26" i="7"/>
  <c r="F25" i="7"/>
  <c r="F38" i="7"/>
  <c r="F39" i="7"/>
  <c r="F37" i="7"/>
  <c r="B54" i="6"/>
  <c r="B55" i="6"/>
  <c r="B56" i="6"/>
  <c r="B57" i="6"/>
  <c r="E3" i="7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C18" i="2"/>
  <c r="AB18" i="2"/>
  <c r="Y18" i="2"/>
  <c r="Z18" i="2"/>
  <c r="S18" i="2"/>
  <c r="G18" i="2"/>
  <c r="B18" i="2"/>
  <c r="Z42" i="3"/>
  <c r="AC42" i="3"/>
  <c r="Z43" i="3"/>
  <c r="AA43" i="3"/>
  <c r="AC43" i="3"/>
  <c r="Z41" i="3"/>
  <c r="Z30" i="3"/>
  <c r="AC30" i="3"/>
  <c r="Z31" i="3"/>
  <c r="Z32" i="3"/>
  <c r="AB32" i="3"/>
  <c r="AC32" i="3"/>
  <c r="Z33" i="3"/>
  <c r="AA33" i="3"/>
  <c r="Z34" i="3"/>
  <c r="AB34" i="3"/>
  <c r="Z35" i="3"/>
  <c r="AC35" i="3"/>
  <c r="Z36" i="3"/>
  <c r="AB36" i="3"/>
  <c r="AC36" i="3"/>
  <c r="Z37" i="3"/>
  <c r="AC37" i="3"/>
  <c r="Z38" i="3"/>
  <c r="AA38" i="3"/>
  <c r="AC38" i="3"/>
  <c r="Z39" i="3"/>
  <c r="Z40" i="3"/>
  <c r="AC40" i="3"/>
  <c r="Z29" i="3"/>
  <c r="AB29" i="3"/>
  <c r="AC29" i="3"/>
  <c r="Z22" i="3"/>
  <c r="Z23" i="3"/>
  <c r="AB23" i="3"/>
  <c r="AA23" i="3"/>
  <c r="AC23" i="3"/>
  <c r="AD23" i="3"/>
  <c r="Z24" i="3"/>
  <c r="AC24" i="3"/>
  <c r="AA24" i="3"/>
  <c r="AB24" i="3"/>
  <c r="AD24" i="3"/>
  <c r="Z25" i="3"/>
  <c r="AB25" i="3"/>
  <c r="AC25" i="3"/>
  <c r="Z26" i="3"/>
  <c r="Z27" i="3"/>
  <c r="AB27" i="3"/>
  <c r="Z28" i="3"/>
  <c r="AA28" i="3"/>
  <c r="Z21" i="3"/>
  <c r="AC21" i="3"/>
  <c r="Z13" i="3"/>
  <c r="AC13" i="3"/>
  <c r="Z14" i="3"/>
  <c r="AC14" i="3"/>
  <c r="Z15" i="3"/>
  <c r="AC15" i="3"/>
  <c r="Z16" i="3"/>
  <c r="AB16" i="3"/>
  <c r="AA16" i="3"/>
  <c r="Z17" i="3"/>
  <c r="AB17" i="3"/>
  <c r="Z18" i="3"/>
  <c r="AA18" i="3"/>
  <c r="Z19" i="3"/>
  <c r="AB19" i="3"/>
  <c r="AA19" i="3"/>
  <c r="AC19" i="3"/>
  <c r="AD19" i="3"/>
  <c r="Z20" i="3"/>
  <c r="AC20" i="3"/>
  <c r="Z12" i="3"/>
  <c r="AB12" i="3"/>
  <c r="AC12" i="3"/>
  <c r="Z5" i="3"/>
  <c r="Z6" i="3"/>
  <c r="AC6" i="3"/>
  <c r="Z7" i="3"/>
  <c r="AC7" i="3"/>
  <c r="Z8" i="3"/>
  <c r="AA8" i="3"/>
  <c r="AC8" i="3"/>
  <c r="Z9" i="3"/>
  <c r="AB9" i="3"/>
  <c r="Z10" i="3"/>
  <c r="AC10" i="3"/>
  <c r="Z11" i="3"/>
  <c r="AC11" i="3"/>
  <c r="AB28" i="3"/>
  <c r="AA20" i="3"/>
  <c r="AB20" i="3"/>
  <c r="AD20" i="3"/>
  <c r="AA32" i="3"/>
  <c r="AD32" i="3"/>
  <c r="AA29" i="3"/>
  <c r="AD29" i="3"/>
  <c r="AC16" i="3"/>
  <c r="AA25" i="3"/>
  <c r="AD25" i="3"/>
  <c r="AC18" i="3"/>
  <c r="AB18" i="3"/>
  <c r="AC27" i="3"/>
  <c r="AC39" i="3"/>
  <c r="AB39" i="3"/>
  <c r="AA39" i="3"/>
  <c r="AC31" i="3"/>
  <c r="AB31" i="3"/>
  <c r="AA31" i="3"/>
  <c r="AA14" i="3"/>
  <c r="AB30" i="3"/>
  <c r="AA30" i="3"/>
  <c r="AD30" i="3"/>
  <c r="AB14" i="3"/>
  <c r="AA36" i="3"/>
  <c r="AD36" i="3"/>
  <c r="AA35" i="3"/>
  <c r="AA11" i="3"/>
  <c r="AB11" i="3"/>
  <c r="AD11" i="3"/>
  <c r="AA42" i="3"/>
  <c r="AA10" i="3"/>
  <c r="AB10" i="3"/>
  <c r="AD10" i="3"/>
  <c r="AB42" i="3"/>
  <c r="AA15" i="3"/>
  <c r="AA7" i="3"/>
  <c r="AB15" i="3"/>
  <c r="AB7" i="3"/>
  <c r="AD7" i="3"/>
  <c r="AB6" i="3"/>
  <c r="AD31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F40" i="7"/>
  <c r="F41" i="7"/>
  <c r="N5" i="5"/>
  <c r="O5" i="5"/>
  <c r="N6" i="5"/>
  <c r="N7" i="5"/>
  <c r="N8" i="5"/>
  <c r="N9" i="5"/>
  <c r="O9" i="5"/>
  <c r="N10" i="5"/>
  <c r="P6" i="5"/>
  <c r="P7" i="5"/>
  <c r="P8" i="5"/>
  <c r="Q8" i="5"/>
  <c r="P9" i="5"/>
  <c r="P10" i="5"/>
  <c r="N4" i="5"/>
  <c r="P3" i="5"/>
  <c r="N3" i="5"/>
  <c r="H6" i="5"/>
  <c r="H7" i="5"/>
  <c r="H8" i="5"/>
  <c r="H9" i="5"/>
  <c r="H10" i="5"/>
  <c r="D5" i="5"/>
  <c r="D6" i="5"/>
  <c r="D7" i="5"/>
  <c r="D8" i="5"/>
  <c r="D9" i="5"/>
  <c r="D10" i="5"/>
  <c r="D20" i="4"/>
  <c r="L20" i="4"/>
  <c r="D21" i="4"/>
  <c r="L21" i="4"/>
  <c r="D22" i="4"/>
  <c r="L22" i="4"/>
  <c r="D23" i="4"/>
  <c r="L23" i="4"/>
  <c r="M23" i="4"/>
  <c r="L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" i="2"/>
  <c r="S9" i="4"/>
  <c r="S10" i="4"/>
  <c r="T10" i="4"/>
  <c r="S11" i="4"/>
  <c r="S12" i="4"/>
  <c r="T12" i="4"/>
  <c r="S13" i="4"/>
  <c r="S14" i="4"/>
  <c r="J9" i="4"/>
  <c r="J10" i="4"/>
  <c r="J11" i="4"/>
  <c r="J12" i="4"/>
  <c r="J13" i="4"/>
  <c r="J14" i="4"/>
  <c r="K11" i="4"/>
  <c r="M11" i="4"/>
  <c r="K14" i="4"/>
  <c r="M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Z4" i="3"/>
  <c r="AB4" i="3"/>
  <c r="D3" i="5"/>
  <c r="H3" i="5"/>
  <c r="D4" i="5"/>
  <c r="K10" i="4"/>
  <c r="M10" i="4"/>
  <c r="D3" i="4"/>
  <c r="D5" i="4"/>
  <c r="D4" i="4"/>
  <c r="D6" i="4"/>
  <c r="P4" i="5"/>
  <c r="G23" i="6"/>
  <c r="F33" i="6"/>
  <c r="G33" i="6"/>
  <c r="B51" i="6"/>
  <c r="F45" i="7"/>
  <c r="F44" i="7"/>
  <c r="F43" i="7"/>
  <c r="F42" i="7"/>
  <c r="G17" i="6"/>
  <c r="F36" i="7"/>
  <c r="F35" i="7"/>
  <c r="E52" i="6"/>
  <c r="C52" i="6"/>
  <c r="B50" i="6"/>
  <c r="B48" i="6"/>
  <c r="F37" i="6"/>
  <c r="G37" i="6"/>
  <c r="F36" i="6"/>
  <c r="G36" i="6"/>
  <c r="F31" i="7"/>
  <c r="F30" i="7"/>
  <c r="F29" i="7"/>
  <c r="F28" i="7"/>
  <c r="F24" i="7"/>
  <c r="F13" i="7"/>
  <c r="F2" i="7"/>
  <c r="F20" i="7"/>
  <c r="F19" i="7"/>
  <c r="F18" i="7"/>
  <c r="F17" i="7"/>
  <c r="F16" i="7"/>
  <c r="F15" i="7"/>
  <c r="F14" i="7"/>
  <c r="G14" i="6"/>
  <c r="G13" i="6"/>
  <c r="G10" i="6"/>
  <c r="G25" i="6"/>
  <c r="G24" i="6"/>
  <c r="E8" i="7"/>
  <c r="F8" i="7"/>
  <c r="E9" i="7"/>
  <c r="F9" i="7"/>
  <c r="E4" i="7"/>
  <c r="F4" i="7"/>
  <c r="E5" i="7"/>
  <c r="F5" i="7"/>
  <c r="E6" i="7"/>
  <c r="F6" i="7"/>
  <c r="E7" i="7"/>
  <c r="F7" i="7"/>
  <c r="G16" i="6"/>
  <c r="F3" i="7"/>
  <c r="I7" i="5"/>
  <c r="O6" i="5"/>
  <c r="M19" i="4"/>
  <c r="M4" i="2"/>
  <c r="S4" i="2"/>
  <c r="W4" i="2"/>
  <c r="X4" i="2"/>
  <c r="Y4" i="2"/>
  <c r="Z4" i="2"/>
  <c r="AA4" i="2"/>
  <c r="AB4" i="2"/>
  <c r="M5" i="2"/>
  <c r="S5" i="2"/>
  <c r="W5" i="2"/>
  <c r="X5" i="2"/>
  <c r="Y5" i="2"/>
  <c r="Z5" i="2"/>
  <c r="AA5" i="2"/>
  <c r="AC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M9" i="2"/>
  <c r="S9" i="2"/>
  <c r="W9" i="2"/>
  <c r="X9" i="2"/>
  <c r="Y9" i="2"/>
  <c r="Z9" i="2"/>
  <c r="AA9" i="2"/>
  <c r="AC9" i="2"/>
  <c r="AB9" i="2"/>
  <c r="M10" i="2"/>
  <c r="S10" i="2"/>
  <c r="W10" i="2"/>
  <c r="X10" i="2"/>
  <c r="Y10" i="2"/>
  <c r="Z10" i="2"/>
  <c r="AA10" i="2"/>
  <c r="AC10" i="2"/>
  <c r="AD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AD12" i="2"/>
  <c r="AB12" i="2"/>
  <c r="AE12" i="2"/>
  <c r="AF12" i="2"/>
  <c r="AG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C17" i="2"/>
  <c r="M19" i="2"/>
  <c r="S19" i="2"/>
  <c r="W19" i="2"/>
  <c r="X19" i="2"/>
  <c r="Y19" i="2"/>
  <c r="Z19" i="2"/>
  <c r="AA19" i="2"/>
  <c r="AC19" i="2"/>
  <c r="AD19" i="2"/>
  <c r="M20" i="2"/>
  <c r="S20" i="2"/>
  <c r="W20" i="2"/>
  <c r="X20" i="2"/>
  <c r="Y20" i="2"/>
  <c r="Z20" i="2"/>
  <c r="AA20" i="2"/>
  <c r="AC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C22" i="2"/>
  <c r="M23" i="2"/>
  <c r="S23" i="2"/>
  <c r="W23" i="2"/>
  <c r="X23" i="2"/>
  <c r="Y23" i="2"/>
  <c r="Z23" i="2"/>
  <c r="AA23" i="2"/>
  <c r="AC23" i="2"/>
  <c r="M24" i="2"/>
  <c r="S24" i="2"/>
  <c r="W24" i="2"/>
  <c r="X24" i="2"/>
  <c r="Y24" i="2"/>
  <c r="Z24" i="2"/>
  <c r="AA24" i="2"/>
  <c r="AC24" i="2"/>
  <c r="M25" i="2"/>
  <c r="S25" i="2"/>
  <c r="W25" i="2"/>
  <c r="X25" i="2"/>
  <c r="Y25" i="2"/>
  <c r="Z25" i="2"/>
  <c r="AA25" i="2"/>
  <c r="AC25" i="2"/>
  <c r="M26" i="2"/>
  <c r="S26" i="2"/>
  <c r="W26" i="2"/>
  <c r="X26" i="2"/>
  <c r="Y26" i="2"/>
  <c r="Z26" i="2"/>
  <c r="AA26" i="2"/>
  <c r="AC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C28" i="2"/>
  <c r="M29" i="2"/>
  <c r="S29" i="2"/>
  <c r="W29" i="2"/>
  <c r="X29" i="2"/>
  <c r="Y29" i="2"/>
  <c r="Z29" i="2"/>
  <c r="AA29" i="2"/>
  <c r="AC29" i="2"/>
  <c r="M30" i="2"/>
  <c r="S30" i="2"/>
  <c r="W30" i="2"/>
  <c r="X30" i="2"/>
  <c r="Y30" i="2"/>
  <c r="Z30" i="2"/>
  <c r="AA30" i="2"/>
  <c r="AC30" i="2"/>
  <c r="M31" i="2"/>
  <c r="S31" i="2"/>
  <c r="W31" i="2"/>
  <c r="X31" i="2"/>
  <c r="Y31" i="2"/>
  <c r="Z31" i="2"/>
  <c r="AA31" i="2"/>
  <c r="AC31" i="2"/>
  <c r="M32" i="2"/>
  <c r="S32" i="2"/>
  <c r="W32" i="2"/>
  <c r="X32" i="2"/>
  <c r="Y32" i="2"/>
  <c r="Z32" i="2"/>
  <c r="AA32" i="2"/>
  <c r="AC32" i="2"/>
  <c r="H5" i="5"/>
  <c r="H4" i="5"/>
  <c r="AB10" i="2"/>
  <c r="AE10" i="2"/>
  <c r="AF10" i="2"/>
  <c r="AG10" i="2"/>
  <c r="AB19" i="2"/>
  <c r="AC13" i="2"/>
  <c r="AD13" i="2"/>
  <c r="AB11" i="2"/>
  <c r="AC15" i="2"/>
  <c r="AD15" i="2"/>
  <c r="AC21" i="2"/>
  <c r="AE21" i="2"/>
  <c r="T14" i="4"/>
  <c r="U14" i="4"/>
  <c r="J4" i="4"/>
  <c r="K4" i="4"/>
  <c r="M4" i="4"/>
  <c r="AE15" i="2"/>
  <c r="J6" i="4"/>
  <c r="K6" i="4"/>
  <c r="M6" i="4"/>
  <c r="O7" i="5"/>
  <c r="T11" i="4"/>
  <c r="U11" i="4"/>
  <c r="K13" i="4"/>
  <c r="M13" i="4"/>
  <c r="Q7" i="5"/>
  <c r="R7" i="5"/>
  <c r="U10" i="4"/>
  <c r="Q6" i="5"/>
  <c r="AE11" i="3"/>
  <c r="AA34" i="3"/>
  <c r="AC34" i="3"/>
  <c r="AD34" i="3"/>
  <c r="AA12" i="3"/>
  <c r="AD12" i="3"/>
  <c r="AE12" i="3"/>
  <c r="AC28" i="3"/>
  <c r="AC17" i="3"/>
  <c r="AB21" i="3"/>
  <c r="AD18" i="3"/>
  <c r="AD16" i="3"/>
  <c r="AD39" i="3"/>
  <c r="AC4" i="3"/>
  <c r="O4" i="5"/>
  <c r="AB43" i="3"/>
  <c r="AD43" i="3"/>
  <c r="AB38" i="3"/>
  <c r="AD38" i="3"/>
  <c r="AA17" i="3"/>
  <c r="AA40" i="3"/>
  <c r="AA4" i="3"/>
  <c r="AD28" i="3"/>
  <c r="AE38" i="3"/>
  <c r="AA6" i="3"/>
  <c r="AD6" i="3"/>
  <c r="AB35" i="3"/>
  <c r="AD35" i="3"/>
  <c r="AB40" i="3"/>
  <c r="AD42" i="3"/>
  <c r="AD14" i="3"/>
  <c r="AA27" i="3"/>
  <c r="AD27" i="3"/>
  <c r="AD15" i="3"/>
  <c r="AE15" i="3"/>
  <c r="AD9" i="2"/>
  <c r="AE9" i="2"/>
  <c r="AF9" i="2"/>
  <c r="AG9" i="2"/>
  <c r="AD11" i="2"/>
  <c r="AE11" i="2"/>
  <c r="AF11" i="2"/>
  <c r="AG11" i="2"/>
  <c r="AC16" i="2"/>
  <c r="M22" i="4"/>
  <c r="M20" i="4"/>
  <c r="AC6" i="2"/>
  <c r="AD6" i="2"/>
  <c r="AC27" i="2"/>
  <c r="AD27" i="2"/>
  <c r="AC14" i="2"/>
  <c r="AB32" i="2"/>
  <c r="AB31" i="2"/>
  <c r="AB30" i="2"/>
  <c r="AB29" i="2"/>
  <c r="AB28" i="2"/>
  <c r="AB26" i="2"/>
  <c r="AD26" i="2"/>
  <c r="AE26" i="2"/>
  <c r="AF26" i="2"/>
  <c r="AG26" i="2"/>
  <c r="AB25" i="2"/>
  <c r="AB24" i="2"/>
  <c r="AB23" i="2"/>
  <c r="AB22" i="2"/>
  <c r="AB20" i="2"/>
  <c r="AB17" i="2"/>
  <c r="I4" i="5"/>
  <c r="G64" i="6"/>
  <c r="AE39" i="3"/>
  <c r="AE23" i="3"/>
  <c r="AC22" i="3"/>
  <c r="AB22" i="3"/>
  <c r="AB33" i="3"/>
  <c r="AC33" i="3"/>
  <c r="AD33" i="3"/>
  <c r="AA22" i="3"/>
  <c r="AC26" i="3"/>
  <c r="AB26" i="3"/>
  <c r="AA26" i="3"/>
  <c r="AA37" i="3"/>
  <c r="AB37" i="3"/>
  <c r="AC41" i="3"/>
  <c r="AB41" i="3"/>
  <c r="AA41" i="3"/>
  <c r="AE27" i="3"/>
  <c r="AE14" i="3"/>
  <c r="AE7" i="3"/>
  <c r="S3" i="4"/>
  <c r="T3" i="4"/>
  <c r="P5" i="5"/>
  <c r="Q5" i="5"/>
  <c r="AB8" i="3"/>
  <c r="AD8" i="3"/>
  <c r="AE31" i="3"/>
  <c r="G67" i="6"/>
  <c r="G65" i="6"/>
  <c r="AC5" i="3"/>
  <c r="AB5" i="3"/>
  <c r="AA5" i="3"/>
  <c r="AA13" i="3"/>
  <c r="AB13" i="3"/>
  <c r="AE29" i="3"/>
  <c r="AE20" i="3"/>
  <c r="AE28" i="3"/>
  <c r="AE36" i="3"/>
  <c r="Q4" i="5"/>
  <c r="R4" i="5"/>
  <c r="G72" i="6"/>
  <c r="AD4" i="3"/>
  <c r="AC9" i="3"/>
  <c r="AA9" i="3"/>
  <c r="AE10" i="3"/>
  <c r="AA21" i="3"/>
  <c r="AD21" i="3"/>
  <c r="AE18" i="2"/>
  <c r="AD18" i="2"/>
  <c r="AD30" i="2"/>
  <c r="AE30" i="2"/>
  <c r="AF30" i="2"/>
  <c r="AG30" i="2"/>
  <c r="AD31" i="2"/>
  <c r="AE31" i="2"/>
  <c r="AD28" i="2"/>
  <c r="AE28" i="2"/>
  <c r="AD24" i="2"/>
  <c r="AE24" i="2"/>
  <c r="AD23" i="2"/>
  <c r="AE23" i="2"/>
  <c r="AE22" i="2"/>
  <c r="AD22" i="2"/>
  <c r="AF22" i="2"/>
  <c r="AG22" i="2"/>
  <c r="AD17" i="2"/>
  <c r="AE17" i="2"/>
  <c r="AF17" i="2"/>
  <c r="AG17" i="2"/>
  <c r="AF15" i="2"/>
  <c r="AG15" i="2"/>
  <c r="AE13" i="2"/>
  <c r="AF13" i="2"/>
  <c r="AG13" i="2"/>
  <c r="M21" i="4"/>
  <c r="AD32" i="2"/>
  <c r="AE32" i="2"/>
  <c r="AD29" i="2"/>
  <c r="AE29" i="2"/>
  <c r="AD25" i="2"/>
  <c r="AE25" i="2"/>
  <c r="AD20" i="2"/>
  <c r="AE20" i="2"/>
  <c r="AD5" i="2"/>
  <c r="AE5" i="2"/>
  <c r="AE6" i="2"/>
  <c r="AF6" i="2"/>
  <c r="AG6" i="2"/>
  <c r="AC7" i="2"/>
  <c r="AE19" i="2"/>
  <c r="AF19" i="2"/>
  <c r="AG19" i="2"/>
  <c r="AC8" i="2"/>
  <c r="AB5" i="2"/>
  <c r="AC4" i="2"/>
  <c r="AE27" i="2"/>
  <c r="AF27" i="2"/>
  <c r="AG27" i="2"/>
  <c r="AD21" i="2"/>
  <c r="AF21" i="2"/>
  <c r="AG21" i="2"/>
  <c r="Q3" i="5"/>
  <c r="O3" i="5"/>
  <c r="I3" i="5"/>
  <c r="Q10" i="5"/>
  <c r="O10" i="5"/>
  <c r="T9" i="4"/>
  <c r="T13" i="4"/>
  <c r="U13" i="4"/>
  <c r="K9" i="4"/>
  <c r="M9" i="4"/>
  <c r="I5" i="5"/>
  <c r="K12" i="4"/>
  <c r="I10" i="5"/>
  <c r="Q9" i="5"/>
  <c r="I9" i="5"/>
  <c r="I6" i="5"/>
  <c r="R6" i="5"/>
  <c r="O8" i="5"/>
  <c r="I8" i="5"/>
  <c r="R8" i="5"/>
  <c r="G15" i="6"/>
  <c r="E10" i="7"/>
  <c r="G12" i="6"/>
  <c r="F21" i="7"/>
  <c r="F52" i="6"/>
  <c r="F46" i="7"/>
  <c r="F10" i="7"/>
  <c r="F32" i="7"/>
  <c r="D52" i="6"/>
  <c r="G52" i="6"/>
  <c r="J8" i="4"/>
  <c r="K8" i="4"/>
  <c r="M8" i="4"/>
  <c r="J5" i="4"/>
  <c r="K5" i="4"/>
  <c r="M5" i="4"/>
  <c r="G22" i="6"/>
  <c r="G63" i="6"/>
  <c r="AD26" i="3"/>
  <c r="AE26" i="3"/>
  <c r="G66" i="6"/>
  <c r="AE42" i="3"/>
  <c r="R10" i="5"/>
  <c r="AE24" i="3"/>
  <c r="S5" i="4"/>
  <c r="T5" i="4"/>
  <c r="AE35" i="3"/>
  <c r="AD40" i="3"/>
  <c r="AE40" i="3"/>
  <c r="AD17" i="3"/>
  <c r="AE19" i="3"/>
  <c r="AE32" i="3"/>
  <c r="S4" i="4"/>
  <c r="T4" i="4"/>
  <c r="U4" i="4"/>
  <c r="H63" i="6"/>
  <c r="C63" i="6"/>
  <c r="AE6" i="3"/>
  <c r="AE18" i="3"/>
  <c r="AE30" i="3"/>
  <c r="M24" i="4"/>
  <c r="AF28" i="2"/>
  <c r="AG28" i="2"/>
  <c r="AD14" i="2"/>
  <c r="AE14" i="2"/>
  <c r="AF29" i="2"/>
  <c r="AG29" i="2"/>
  <c r="AF23" i="2"/>
  <c r="AG23" i="2"/>
  <c r="AF31" i="2"/>
  <c r="AG31" i="2"/>
  <c r="AF32" i="2"/>
  <c r="AG32" i="2"/>
  <c r="AF24" i="2"/>
  <c r="AG24" i="2"/>
  <c r="AF18" i="2"/>
  <c r="AG18" i="2"/>
  <c r="AF5" i="2"/>
  <c r="AG5" i="2"/>
  <c r="AE16" i="2"/>
  <c r="AD16" i="2"/>
  <c r="AF16" i="2"/>
  <c r="AG16" i="2"/>
  <c r="R5" i="5"/>
  <c r="G73" i="6"/>
  <c r="G74" i="6"/>
  <c r="D63" i="6"/>
  <c r="F63" i="6"/>
  <c r="AE33" i="3"/>
  <c r="AD37" i="3"/>
  <c r="AE37" i="3"/>
  <c r="AE8" i="3"/>
  <c r="R9" i="5"/>
  <c r="B63" i="6"/>
  <c r="AD13" i="3"/>
  <c r="AE16" i="3"/>
  <c r="AD9" i="3"/>
  <c r="AE9" i="3"/>
  <c r="AD5" i="3"/>
  <c r="H73" i="6"/>
  <c r="H72" i="6"/>
  <c r="AD22" i="3"/>
  <c r="AE43" i="3"/>
  <c r="AE21" i="3"/>
  <c r="AD41" i="3"/>
  <c r="AE34" i="3"/>
  <c r="AE8" i="2"/>
  <c r="AD8" i="2"/>
  <c r="AF20" i="2"/>
  <c r="AG20" i="2"/>
  <c r="AD7" i="2"/>
  <c r="AE7" i="2"/>
  <c r="AF7" i="2"/>
  <c r="AG7" i="2"/>
  <c r="AF25" i="2"/>
  <c r="AG25" i="2"/>
  <c r="AD4" i="2"/>
  <c r="AE4" i="2"/>
  <c r="O11" i="5"/>
  <c r="M12" i="4"/>
  <c r="U12" i="4"/>
  <c r="J7" i="4"/>
  <c r="K7" i="4"/>
  <c r="R3" i="5"/>
  <c r="J3" i="4"/>
  <c r="K3" i="4"/>
  <c r="U9" i="4"/>
  <c r="U5" i="4"/>
  <c r="H64" i="6"/>
  <c r="AE22" i="3"/>
  <c r="AE4" i="3"/>
  <c r="AE13" i="3"/>
  <c r="AE17" i="3"/>
  <c r="E63" i="6"/>
  <c r="G19" i="6"/>
  <c r="AF14" i="2"/>
  <c r="AG14" i="2"/>
  <c r="F32" i="6"/>
  <c r="G32" i="6"/>
  <c r="D73" i="6"/>
  <c r="F73" i="6"/>
  <c r="C73" i="6"/>
  <c r="B73" i="6"/>
  <c r="S6" i="4"/>
  <c r="T6" i="4"/>
  <c r="U6" i="4"/>
  <c r="H65" i="6"/>
  <c r="S8" i="4"/>
  <c r="T8" i="4"/>
  <c r="U8" i="4"/>
  <c r="H67" i="6"/>
  <c r="AE25" i="3"/>
  <c r="S7" i="4"/>
  <c r="T7" i="4"/>
  <c r="D72" i="6"/>
  <c r="F72" i="6"/>
  <c r="B72" i="6"/>
  <c r="H74" i="6"/>
  <c r="C72" i="6"/>
  <c r="E72" i="6"/>
  <c r="R11" i="5"/>
  <c r="AE41" i="3"/>
  <c r="AE5" i="3"/>
  <c r="AF4" i="2"/>
  <c r="AG4" i="2"/>
  <c r="AF8" i="2"/>
  <c r="AG8" i="2"/>
  <c r="M3" i="4"/>
  <c r="U3" i="4"/>
  <c r="U7" i="4"/>
  <c r="H66" i="6"/>
  <c r="M7" i="4"/>
  <c r="G62" i="6"/>
  <c r="G68" i="6"/>
  <c r="F64" i="6"/>
  <c r="D64" i="6"/>
  <c r="C64" i="6"/>
  <c r="E64" i="6"/>
  <c r="B64" i="6"/>
  <c r="E73" i="6"/>
  <c r="E74" i="6"/>
  <c r="F74" i="6"/>
  <c r="C65" i="6"/>
  <c r="D65" i="6"/>
  <c r="E65" i="6"/>
  <c r="F65" i="6"/>
  <c r="B65" i="6"/>
  <c r="C67" i="6"/>
  <c r="F67" i="6"/>
  <c r="D67" i="6"/>
  <c r="B67" i="6"/>
  <c r="D66" i="6"/>
  <c r="B66" i="6"/>
  <c r="F66" i="6"/>
  <c r="C66" i="6"/>
  <c r="G20" i="6"/>
  <c r="F26" i="6"/>
  <c r="G26" i="6"/>
  <c r="U15" i="4"/>
  <c r="E31" i="6"/>
  <c r="F31" i="6"/>
  <c r="G31" i="6"/>
  <c r="H62" i="6"/>
  <c r="E66" i="6"/>
  <c r="E67" i="6"/>
  <c r="F27" i="6"/>
  <c r="F53" i="6"/>
  <c r="D62" i="6"/>
  <c r="B62" i="6"/>
  <c r="F62" i="6"/>
  <c r="F68" i="6"/>
  <c r="C62" i="6"/>
  <c r="H68" i="6"/>
  <c r="G27" i="6"/>
  <c r="E62" i="6"/>
  <c r="E68" i="6"/>
  <c r="E55" i="6"/>
  <c r="F56" i="6"/>
  <c r="C53" i="6"/>
  <c r="D35" i="6"/>
  <c r="F35" i="6"/>
  <c r="G35" i="6"/>
  <c r="G53" i="6"/>
  <c r="G57" i="6"/>
  <c r="D57" i="6"/>
  <c r="E57" i="6"/>
  <c r="F57" i="6"/>
  <c r="G55" i="6"/>
  <c r="C54" i="6"/>
  <c r="F55" i="6"/>
  <c r="C55" i="6"/>
  <c r="E56" i="6"/>
  <c r="G54" i="6"/>
  <c r="C57" i="6"/>
  <c r="D53" i="6"/>
  <c r="D55" i="6"/>
  <c r="C56" i="6"/>
  <c r="E54" i="6"/>
  <c r="E53" i="6"/>
  <c r="D56" i="6"/>
  <c r="G56" i="6"/>
  <c r="D54" i="6"/>
  <c r="D34" i="6"/>
  <c r="F34" i="6"/>
  <c r="G34" i="6"/>
  <c r="F54" i="6"/>
  <c r="G38" i="6"/>
  <c r="G40" i="6"/>
  <c r="F38" i="6"/>
  <c r="F40" i="6"/>
</calcChain>
</file>

<file path=xl/sharedStrings.xml><?xml version="1.0" encoding="utf-8"?>
<sst xmlns="http://schemas.openxmlformats.org/spreadsheetml/2006/main" count="2017" uniqueCount="530">
  <si>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</si>
  <si>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</si>
  <si>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</si>
  <si>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</si>
  <si>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</si>
  <si>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</si>
  <si>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</si>
  <si>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</si>
  <si>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</si>
  <si>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</si>
  <si>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</si>
  <si>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</si>
  <si>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</si>
  <si>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</si>
  <si>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</si>
  <si>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</si>
  <si>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</si>
  <si>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</si>
  <si>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</si>
  <si>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</si>
  <si>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</si>
  <si>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</si>
  <si>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</si>
  <si>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</si>
  <si>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</si>
  <si>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</si>
  <si>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</si>
  <si>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</si>
  <si>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</si>
  <si>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</si>
  <si>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</si>
  <si>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</si>
  <si>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</si>
  <si>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</si>
  <si>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</si>
  <si>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</si>
  <si>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</si>
  <si>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</si>
  <si>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</si>
  <si>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</si>
  <si>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</si>
  <si>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</si>
  <si>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</si>
  <si>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</si>
  <si>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</si>
  <si>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</si>
  <si>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</si>
  <si>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</si>
  <si>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</si>
  <si>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</si>
  <si>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</si>
  <si>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</si>
  <si>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</si>
  <si>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</si>
  <si>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</si>
  <si>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</si>
  <si>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</si>
  <si>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</si>
  <si>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</si>
  <si>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</si>
  <si>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</si>
  <si>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</si>
  <si>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</si>
  <si>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</si>
  <si>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</si>
  <si>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</si>
  <si>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</si>
  <si>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</si>
  <si>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</si>
  <si>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</si>
  <si>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</si>
  <si>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</si>
  <si>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</si>
  <si>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</si>
  <si>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</si>
  <si>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</si>
  <si>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</si>
  <si>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</si>
  <si>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</si>
  <si>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</si>
  <si>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</si>
  <si>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</si>
  <si>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</si>
  <si>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</si>
  <si>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</si>
  <si>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</si>
  <si>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</si>
  <si>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</si>
  <si>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</si>
  <si>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</si>
  <si>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</si>
  <si>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</si>
  <si>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</si>
  <si>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</si>
  <si>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</si>
  <si>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</si>
  <si>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</si>
  <si>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</si>
  <si>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</si>
  <si>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</si>
  <si>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</si>
  <si>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</si>
  <si>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</si>
  <si>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</si>
  <si>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</si>
  <si>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</si>
  <si>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</si>
  <si>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</si>
  <si>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</si>
  <si>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</si>
  <si>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</si>
  <si>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</si>
  <si>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</si>
  <si>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</si>
  <si>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</si>
  <si>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</si>
  <si>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</si>
  <si>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</si>
  <si>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</si>
  <si>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</si>
  <si>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</si>
  <si>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</si>
  <si>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</si>
  <si>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</si>
  <si>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</si>
  <si>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</si>
  <si>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</si>
  <si>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</si>
  <si>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</si>
  <si>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</si>
  <si>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</si>
  <si>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</si>
  <si>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</si>
  <si>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</si>
  <si>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</si>
  <si>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</si>
  <si>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</si>
  <si>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</si>
  <si>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</si>
  <si>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</si>
  <si>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</si>
  <si>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</si>
  <si>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</si>
  <si>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</si>
  <si>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</si>
  <si>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</si>
  <si>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</si>
  <si>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</si>
  <si>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</si>
  <si>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</si>
  <si>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</si>
  <si>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</si>
  <si>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</si>
  <si>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</si>
  <si>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</si>
  <si>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</si>
  <si>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</si>
  <si>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</si>
  <si>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</si>
  <si>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</si>
  <si>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</si>
  <si>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</si>
  <si>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</si>
  <si>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</si>
  <si>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</si>
  <si>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</si>
  <si>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</si>
  <si>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</si>
  <si>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</si>
  <si>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</si>
  <si>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</si>
  <si>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</si>
  <si>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</si>
  <si>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</si>
  <si>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</si>
  <si>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</si>
  <si>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</si>
  <si>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</si>
  <si>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</si>
  <si>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</si>
  <si>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</si>
  <si>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</si>
  <si>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</si>
  <si>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</si>
  <si>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</si>
  <si>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</si>
  <si>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</si>
  <si>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</si>
  <si>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</si>
  <si>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</si>
  <si>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</si>
  <si>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</si>
  <si>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</si>
  <si>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</si>
  <si>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</si>
  <si>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</si>
  <si>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</si>
  <si>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</si>
  <si>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</si>
  <si>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</si>
  <si>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</si>
  <si>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</si>
  <si>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</si>
  <si>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</si>
  <si>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</si>
  <si>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</si>
  <si>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</si>
  <si>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</si>
  <si>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</si>
  <si>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</si>
  <si>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</si>
  <si>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</si>
  <si>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</si>
  <si>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</si>
  <si>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</si>
  <si>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</si>
  <si>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</si>
  <si>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</si>
  <si>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</si>
  <si>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</si>
  <si>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</si>
  <si>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</si>
  <si>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</si>
  <si>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</si>
  <si>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</si>
  <si>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</si>
  <si>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</si>
  <si>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</si>
  <si>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</si>
  <si>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</si>
  <si>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</si>
  <si>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</si>
  <si>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</si>
  <si>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</si>
  <si>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</si>
  <si>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</si>
  <si>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</si>
  <si>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</si>
  <si>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</si>
  <si>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</si>
  <si>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</si>
  <si>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</si>
  <si>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</si>
  <si>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</si>
  <si>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</si>
  <si>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</si>
  <si>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</si>
  <si>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</si>
  <si>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</si>
  <si>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</si>
  <si>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</si>
  <si>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</si>
  <si>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</si>
  <si>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</si>
  <si>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</si>
  <si>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</si>
  <si>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</si>
  <si>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</si>
  <si>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</si>
  <si>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</si>
  <si>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</si>
  <si>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</si>
  <si>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</si>
  <si>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</si>
  <si>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</si>
  <si>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</si>
  <si>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</si>
  <si>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</si>
  <si>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</si>
  <si>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</si>
  <si>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</si>
  <si>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</si>
  <si>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</si>
  <si>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</si>
  <si>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</si>
  <si>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</si>
  <si>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</si>
  <si>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</si>
  <si>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</si>
  <si>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</si>
  <si>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</si>
  <si>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</si>
  <si>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</si>
  <si>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</si>
  <si>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</si>
  <si>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</si>
  <si>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</si>
  <si>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</si>
  <si>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</si>
  <si>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</si>
  <si>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</si>
  <si>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</si>
  <si>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</si>
  <si>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</si>
  <si>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</si>
  <si>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</si>
  <si>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</si>
  <si>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</si>
  <si>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</si>
  <si>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</si>
  <si>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</si>
  <si>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</si>
  <si>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</si>
  <si>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</si>
  <si>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</si>
  <si>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</si>
  <si>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</si>
  <si>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</si>
  <si>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</si>
  <si>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</si>
  <si>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</si>
  <si>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</si>
  <si>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</si>
  <si>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</si>
  <si>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</si>
  <si>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</si>
  <si>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</si>
  <si>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</si>
  <si>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</si>
  <si>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</si>
  <si>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</si>
  <si>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</si>
  <si>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</si>
  <si>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</si>
  <si>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</si>
  <si>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</si>
  <si>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</si>
  <si>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</si>
  <si>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</si>
  <si>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</si>
  <si>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</si>
  <si>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</si>
  <si>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</si>
  <si>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</si>
  <si>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</si>
  <si>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</si>
  <si>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</si>
  <si>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</si>
  <si>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</si>
  <si>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</si>
  <si>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</si>
  <si>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</si>
  <si>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</si>
  <si>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</si>
  <si>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</si>
  <si>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</si>
  <si>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</si>
  <si>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</si>
  <si>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</si>
  <si>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</si>
  <si>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</si>
  <si>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</si>
  <si>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</si>
  <si>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</si>
  <si>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</si>
  <si>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</si>
  <si>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</si>
  <si>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</si>
  <si>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</si>
  <si>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</si>
  <si>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</si>
  <si>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</si>
  <si>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</si>
  <si>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</si>
  <si>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</si>
  <si>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</si>
  <si>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</si>
  <si>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</si>
  <si>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</si>
  <si>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</si>
  <si>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</si>
  <si>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</si>
  <si>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</si>
  <si>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</si>
  <si>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</si>
  <si>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</si>
  <si>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</si>
  <si>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</si>
  <si>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</si>
  <si>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</si>
  <si>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</si>
  <si>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</si>
  <si>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</si>
  <si>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</si>
  <si>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</si>
  <si>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</si>
  <si>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</si>
  <si>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</si>
  <si>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</si>
  <si>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</si>
  <si>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</si>
  <si>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</si>
  <si>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</si>
  <si>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</si>
  <si>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</si>
  <si>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</si>
  <si>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</si>
  <si>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</si>
  <si>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</si>
  <si>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</si>
  <si>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</si>
  <si>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</si>
  <si>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</si>
  <si>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</si>
  <si>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</si>
  <si>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</si>
  <si>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</si>
  <si>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</si>
  <si>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</si>
  <si>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</si>
  <si>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</si>
  <si>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</si>
  <si>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</si>
  <si>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</si>
  <si>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</si>
  <si>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</si>
  <si>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</si>
  <si>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</si>
  <si>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</si>
  <si>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</si>
  <si>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</si>
  <si>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</si>
  <si>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</si>
  <si>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</si>
  <si>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</si>
  <si>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</si>
  <si>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</si>
  <si>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</si>
  <si>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</si>
  <si>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</si>
  <si>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</si>
  <si>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</si>
  <si>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</si>
  <si>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</si>
  <si>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</si>
  <si>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</si>
  <si>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</si>
  <si>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</si>
  <si>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</si>
  <si>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</si>
  <si>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</si>
  <si>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</si>
  <si>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</si>
  <si>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</si>
  <si>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</si>
  <si>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</si>
  <si>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</si>
  <si>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</si>
  <si>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</si>
  <si>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</si>
  <si>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</si>
  <si>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</si>
  <si>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</si>
  <si>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</si>
  <si>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</si>
  <si>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</si>
  <si>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</si>
  <si>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</si>
  <si>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</si>
  <si>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</si>
  <si>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</si>
  <si>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</si>
  <si>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</si>
  <si>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</si>
  <si>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</si>
  <si>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</si>
  <si>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</si>
  <si>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</si>
  <si>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</si>
  <si>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</si>
  <si>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</si>
  <si>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</si>
  <si>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</si>
  <si>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</si>
  <si>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</si>
  <si>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</si>
  <si>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</si>
  <si>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</si>
  <si>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</si>
  <si>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</si>
  <si>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</si>
  <si>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</si>
  <si>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</si>
  <si>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</si>
  <si>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</si>
  <si>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</si>
  <si>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</si>
  <si>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</si>
  <si>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</si>
  <si>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</si>
  <si>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</si>
  <si>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</si>
  <si>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</si>
  <si>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</si>
  <si>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</si>
  <si>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</si>
  <si>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</si>
  <si>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</si>
  <si>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</si>
  <si>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</si>
  <si>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</si>
  <si>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pound</t>
  </si>
  <si>
    <t>Atrazine</t>
  </si>
  <si>
    <t>Glyphosate</t>
  </si>
  <si>
    <t xml:space="preserve">Crop Oil </t>
  </si>
  <si>
    <t>quart</t>
  </si>
  <si>
    <t>%v/v</t>
  </si>
  <si>
    <t>0.22, Tractor (120-139 hp) 2WD 130</t>
  </si>
  <si>
    <t>0.01, Combine (200-249 hp) 240 hp</t>
  </si>
  <si>
    <t>applications</t>
  </si>
  <si>
    <t>Your Yield</t>
  </si>
  <si>
    <t>Your Farm</t>
  </si>
  <si>
    <t>oz</t>
  </si>
  <si>
    <t>Headline AMP</t>
  </si>
  <si>
    <t>1.08, Disk Harrow 32'</t>
  </si>
  <si>
    <t>1.6, Heavy Disk 27'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</si>
  <si>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</si>
  <si>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</si>
  <si>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</si>
  <si>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</si>
  <si>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</si>
  <si>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Pyrethroid (bifenthrin)</t>
  </si>
  <si>
    <t>*Average of diesel and electric irrigation application costs.  Electric is estimated at $7/appl and diesel is estimated at $9.50/appl when diesel costs $1.90/gal.</t>
  </si>
  <si>
    <t xml:space="preserve">Developed by Amanda Smith and Adam Rabinowitz. </t>
  </si>
  <si>
    <t>Irrigated Corn Silage</t>
  </si>
  <si>
    <t>Levi A. Russell, Amanda Smith, and Dennis Hancock, 2017</t>
  </si>
  <si>
    <t>tons</t>
  </si>
  <si>
    <t>$/ton</t>
  </si>
  <si>
    <t>Custom Harvest</t>
  </si>
  <si>
    <t>/ton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</si>
</sst>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/>
        </row>
        <row r="292">
          <cell r="A292"/>
        </row>
        <row r="293">
          <cell r="A293"/>
        </row>
        <row r="294">
          <cell r="A294"/>
        </row>
        <row r="295">
          <cell r="A295"/>
        </row>
        <row r="296">
          <cell r="A296"/>
        </row>
        <row r="297">
          <cell r="A297"/>
        </row>
        <row r="298">
          <cell r="A298"/>
        </row>
        <row r="299">
          <cell r="A299"/>
        </row>
        <row r="300">
          <cell r="A300"/>
        </row>
        <row r="301">
          <cell r="A301"/>
        </row>
        <row r="302">
          <cell r="A302"/>
        </row>
        <row r="303">
          <cell r="A303"/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workbookViewId="0"/>
  </sheetViews>
  <sheetFormatPr defaultColWidth="8.88671875" defaultRowHeight="14.4" x14ac:dyDescent="0.3"/>
  <cols>
    <col min="1" max="1" width="16.44140625" bestFit="1" customWidth="1"/>
    <col min="2" max="2" width="37.44140625" bestFit="1" customWidth="1"/>
    <col min="3" max="3" width="11.6640625" bestFit="1" customWidth="1"/>
    <col min="4" max="5" width="9.44140625" bestFit="1" customWidth="1"/>
    <col min="6" max="6" width="9.88671875" bestFit="1" customWidth="1"/>
    <col min="7" max="7" width="9.33203125" bestFit="1" customWidth="1"/>
    <col min="8" max="8" width="11" bestFit="1" customWidth="1"/>
  </cols>
  <sheetData>
    <row r="1" spans="1:9" x14ac:dyDescent="0.3">
      <c r="B1" s="252" t="s">
        <v>524</v>
      </c>
      <c r="C1" s="252"/>
      <c r="D1" s="252"/>
      <c r="E1" s="252"/>
      <c r="F1" s="252"/>
      <c r="G1" s="252"/>
      <c r="H1" s="252"/>
      <c r="I1" s="57"/>
    </row>
    <row r="2" spans="1:9" ht="14.4" customHeight="1" x14ac:dyDescent="0.3">
      <c r="B2" s="252" t="s">
        <v>525</v>
      </c>
      <c r="C2" s="252"/>
      <c r="D2" s="252"/>
      <c r="E2" s="252"/>
      <c r="F2" s="252"/>
      <c r="G2" s="252"/>
      <c r="H2" s="252"/>
      <c r="I2" s="51"/>
    </row>
    <row r="3" spans="1:9" x14ac:dyDescent="0.3">
      <c r="B3" s="57"/>
      <c r="C3" s="57"/>
      <c r="D3" s="57"/>
      <c r="E3" s="57"/>
      <c r="F3" s="57"/>
      <c r="G3" s="57"/>
      <c r="H3" s="57"/>
      <c r="I3" s="57"/>
    </row>
    <row r="4" spans="1:9" x14ac:dyDescent="0.3">
      <c r="B4" s="252" t="s">
        <v>373</v>
      </c>
      <c r="C4" s="252"/>
      <c r="D4" s="252"/>
      <c r="E4" s="252"/>
      <c r="F4" s="252"/>
      <c r="G4" s="252"/>
      <c r="H4" s="252"/>
      <c r="I4" s="57"/>
    </row>
    <row r="6" spans="1:9" x14ac:dyDescent="0.3">
      <c r="B6" s="77" t="s">
        <v>374</v>
      </c>
      <c r="C6" s="57">
        <v>25</v>
      </c>
      <c r="D6" t="s">
        <v>526</v>
      </c>
      <c r="F6" t="s">
        <v>510</v>
      </c>
    </row>
    <row r="7" spans="1:9" x14ac:dyDescent="0.3">
      <c r="G7" s="249"/>
    </row>
    <row r="8" spans="1:9" x14ac:dyDescent="0.3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248" t="s">
        <v>527</v>
      </c>
      <c r="H8" s="247" t="s">
        <v>511</v>
      </c>
    </row>
    <row r="9" spans="1:9" x14ac:dyDescent="0.3">
      <c r="B9" t="s">
        <v>378</v>
      </c>
      <c r="C9" t="s">
        <v>388</v>
      </c>
      <c r="D9">
        <v>32</v>
      </c>
      <c r="E9" s="41">
        <v>2.95</v>
      </c>
      <c r="F9" s="41">
        <f>E9*D9</f>
        <v>94.4</v>
      </c>
      <c r="G9" s="78">
        <f>F9/yield</f>
        <v>3.7760000000000002</v>
      </c>
    </row>
    <row r="10" spans="1:9" x14ac:dyDescent="0.3">
      <c r="B10" t="s">
        <v>365</v>
      </c>
      <c r="C10" t="s">
        <v>389</v>
      </c>
      <c r="D10">
        <f>'Fert, Weed, Insct, Dis'!$C$6</f>
        <v>0.5</v>
      </c>
      <c r="E10" s="78">
        <f>'Fert, Weed, Insct, Dis'!$D$6</f>
        <v>42</v>
      </c>
      <c r="F10" s="41">
        <f>E10*D10</f>
        <v>21</v>
      </c>
      <c r="G10" s="78">
        <f>F10/yield</f>
        <v>0.84</v>
      </c>
      <c r="H10" s="249"/>
    </row>
    <row r="11" spans="1:9" x14ac:dyDescent="0.3">
      <c r="A11" s="156" t="s">
        <v>447</v>
      </c>
      <c r="B11" t="s">
        <v>379</v>
      </c>
      <c r="F11" s="41"/>
      <c r="G11" s="78"/>
    </row>
    <row r="12" spans="1:9" x14ac:dyDescent="0.3">
      <c r="B12" s="107" t="s">
        <v>380</v>
      </c>
      <c r="C12" t="s">
        <v>371</v>
      </c>
      <c r="D12" s="225">
        <f>'Fert, Weed, Insct, Dis'!C3</f>
        <v>225</v>
      </c>
      <c r="E12" s="78">
        <f>'Fert, Weed, Insct, Dis'!$D$3</f>
        <v>0.44</v>
      </c>
      <c r="F12" s="41">
        <f t="shared" ref="F12:F17" si="0">E12*D12</f>
        <v>99</v>
      </c>
      <c r="G12" s="78">
        <f t="shared" ref="G12:G17" si="1">F12/yield</f>
        <v>3.96</v>
      </c>
      <c r="I12" s="227"/>
    </row>
    <row r="13" spans="1:9" x14ac:dyDescent="0.3">
      <c r="B13" s="107" t="s">
        <v>381</v>
      </c>
      <c r="C13" t="s">
        <v>371</v>
      </c>
      <c r="D13" s="225">
        <f>'Fert, Weed, Insct, Dis'!C4</f>
        <v>90</v>
      </c>
      <c r="E13" s="78">
        <f>'Fert, Weed, Insct, Dis'!$D$4</f>
        <v>0.38</v>
      </c>
      <c r="F13" s="41">
        <f>E13*D13</f>
        <v>34.200000000000003</v>
      </c>
      <c r="G13" s="78">
        <f t="shared" si="1"/>
        <v>1.3680000000000001</v>
      </c>
      <c r="H13" s="249"/>
    </row>
    <row r="14" spans="1:9" x14ac:dyDescent="0.3">
      <c r="B14" s="107" t="s">
        <v>382</v>
      </c>
      <c r="C14" t="s">
        <v>371</v>
      </c>
      <c r="D14" s="225">
        <f>'Fert, Weed, Insct, Dis'!C5</f>
        <v>125</v>
      </c>
      <c r="E14" s="78">
        <f>'Fert, Weed, Insct, Dis'!$D$5</f>
        <v>0.28999999999999998</v>
      </c>
      <c r="F14" s="41">
        <f t="shared" si="0"/>
        <v>36.25</v>
      </c>
      <c r="G14" s="78">
        <f t="shared" si="1"/>
        <v>1.45</v>
      </c>
    </row>
    <row r="15" spans="1:9" x14ac:dyDescent="0.3">
      <c r="A15" s="156" t="s">
        <v>448</v>
      </c>
      <c r="B15" t="s">
        <v>383</v>
      </c>
      <c r="C15" t="s">
        <v>390</v>
      </c>
      <c r="D15">
        <v>1</v>
      </c>
      <c r="E15" s="78">
        <f>'Fert, Weed, Insct, Dis'!$E$21</f>
        <v>11.38</v>
      </c>
      <c r="F15" s="41">
        <f t="shared" si="0"/>
        <v>11.38</v>
      </c>
      <c r="G15" s="78">
        <f t="shared" si="1"/>
        <v>0.45520000000000005</v>
      </c>
      <c r="H15" s="249"/>
    </row>
    <row r="16" spans="1:9" x14ac:dyDescent="0.3">
      <c r="A16" s="156" t="s">
        <v>449</v>
      </c>
      <c r="B16" t="s">
        <v>384</v>
      </c>
      <c r="C16" t="s">
        <v>390</v>
      </c>
      <c r="D16">
        <v>1</v>
      </c>
      <c r="E16" s="78">
        <f>'Fert, Weed, Insct, Dis'!$E$32</f>
        <v>8.64</v>
      </c>
      <c r="F16" s="41">
        <f t="shared" si="0"/>
        <v>8.64</v>
      </c>
      <c r="G16" s="78">
        <f t="shared" si="1"/>
        <v>0.34560000000000002</v>
      </c>
    </row>
    <row r="17" spans="1:8" x14ac:dyDescent="0.3">
      <c r="A17" s="156" t="s">
        <v>450</v>
      </c>
      <c r="B17" s="43" t="s">
        <v>436</v>
      </c>
      <c r="C17" t="s">
        <v>390</v>
      </c>
      <c r="D17">
        <v>1</v>
      </c>
      <c r="E17" s="78">
        <f>'Fert, Weed, Insct, Dis'!$E$46</f>
        <v>27.3</v>
      </c>
      <c r="F17" s="41">
        <f t="shared" si="0"/>
        <v>27.3</v>
      </c>
      <c r="G17" s="78">
        <f t="shared" si="1"/>
        <v>1.0920000000000001</v>
      </c>
      <c r="H17" s="249"/>
    </row>
    <row r="18" spans="1:8" x14ac:dyDescent="0.3">
      <c r="A18" s="156" t="s">
        <v>452</v>
      </c>
      <c r="B18" t="s">
        <v>385</v>
      </c>
      <c r="F18" s="41"/>
      <c r="G18" s="78"/>
    </row>
    <row r="19" spans="1:8" x14ac:dyDescent="0.3">
      <c r="B19" s="107" t="s">
        <v>386</v>
      </c>
      <c r="C19" t="s">
        <v>391</v>
      </c>
      <c r="D19" s="207">
        <f>PreHarvest!O15+PreHarvest!I24</f>
        <v>5.0967218929665323</v>
      </c>
      <c r="E19" s="41">
        <v>2.25</v>
      </c>
      <c r="F19" s="41">
        <f>E19*D19</f>
        <v>11.467624259174698</v>
      </c>
      <c r="G19" s="78">
        <f>F19/yield</f>
        <v>0.45870497036698793</v>
      </c>
    </row>
    <row r="20" spans="1:8" x14ac:dyDescent="0.3">
      <c r="B20" s="107" t="s">
        <v>387</v>
      </c>
      <c r="C20" t="s">
        <v>390</v>
      </c>
      <c r="D20">
        <v>1</v>
      </c>
      <c r="E20" s="41">
        <f>PreHarvest!$R$15+PreHarvest!$K$24</f>
        <v>11.716213363966471</v>
      </c>
      <c r="F20" s="41">
        <f>E20*D20</f>
        <v>11.716213363966471</v>
      </c>
      <c r="G20" s="78">
        <f>F20/yield</f>
        <v>0.46864853455865885</v>
      </c>
      <c r="H20" s="249"/>
    </row>
    <row r="21" spans="1:8" x14ac:dyDescent="0.3">
      <c r="A21" s="156" t="s">
        <v>451</v>
      </c>
      <c r="B21" t="s">
        <v>528</v>
      </c>
      <c r="C21" t="s">
        <v>390</v>
      </c>
      <c r="D21">
        <v>1</v>
      </c>
      <c r="E21" s="227">
        <f>yield*9</f>
        <v>225</v>
      </c>
      <c r="F21" s="226">
        <f>E21*D21</f>
        <v>225</v>
      </c>
      <c r="G21" s="227">
        <f>F21/yield</f>
        <v>9</v>
      </c>
    </row>
    <row r="22" spans="1:8" x14ac:dyDescent="0.3">
      <c r="B22" t="s">
        <v>392</v>
      </c>
      <c r="C22" t="s">
        <v>397</v>
      </c>
      <c r="D22" s="207">
        <f>1.25*((PreHarvest!G15+PreHarvest!G24)+Harvest!G11)</f>
        <v>0.76926707234006975</v>
      </c>
      <c r="E22" s="41">
        <v>12.5</v>
      </c>
      <c r="F22" s="41">
        <f t="shared" ref="F22:F26" si="2">E22*D22</f>
        <v>9.6158384042508711</v>
      </c>
      <c r="G22" s="78">
        <f t="shared" ref="G22:G26" si="3">F22/yield</f>
        <v>0.38463353617003482</v>
      </c>
    </row>
    <row r="23" spans="1:8" x14ac:dyDescent="0.3">
      <c r="B23" s="43" t="s">
        <v>438</v>
      </c>
      <c r="C23" t="s">
        <v>509</v>
      </c>
      <c r="D23">
        <v>8</v>
      </c>
      <c r="E23" s="41">
        <v>8.25</v>
      </c>
      <c r="F23" s="41">
        <f t="shared" ref="F23" si="4">E23*D23</f>
        <v>66</v>
      </c>
      <c r="G23" s="78">
        <f t="shared" si="3"/>
        <v>2.64</v>
      </c>
      <c r="H23" s="249"/>
    </row>
    <row r="24" spans="1:8" x14ac:dyDescent="0.3">
      <c r="B24" t="s">
        <v>393</v>
      </c>
      <c r="C24" t="s">
        <v>390</v>
      </c>
      <c r="D24">
        <v>1</v>
      </c>
      <c r="E24" s="41">
        <v>14</v>
      </c>
      <c r="F24" s="41">
        <f t="shared" si="2"/>
        <v>14</v>
      </c>
      <c r="G24" s="78">
        <f t="shared" si="3"/>
        <v>0.56000000000000005</v>
      </c>
    </row>
    <row r="25" spans="1:8" x14ac:dyDescent="0.3">
      <c r="B25" t="s">
        <v>394</v>
      </c>
      <c r="C25" t="s">
        <v>390</v>
      </c>
      <c r="D25">
        <v>1</v>
      </c>
      <c r="E25" s="41">
        <v>0</v>
      </c>
      <c r="F25" s="41">
        <f t="shared" si="2"/>
        <v>0</v>
      </c>
      <c r="G25" s="78">
        <f t="shared" si="3"/>
        <v>0</v>
      </c>
      <c r="H25" s="249"/>
    </row>
    <row r="26" spans="1:8" x14ac:dyDescent="0.3">
      <c r="B26" t="s">
        <v>395</v>
      </c>
      <c r="C26" t="s">
        <v>396</v>
      </c>
      <c r="D26" s="78">
        <f>SUM(F9:F25)*0.5</f>
        <v>334.98483801369599</v>
      </c>
      <c r="E26" s="106">
        <v>6.5000000000000002E-2</v>
      </c>
      <c r="F26" s="41">
        <f t="shared" si="2"/>
        <v>21.77401447089024</v>
      </c>
      <c r="G26" s="78">
        <f t="shared" si="3"/>
        <v>0.87096057883560962</v>
      </c>
    </row>
    <row r="27" spans="1:8" x14ac:dyDescent="0.3">
      <c r="B27" s="253" t="s">
        <v>398</v>
      </c>
      <c r="C27" s="253"/>
      <c r="D27" s="253"/>
      <c r="E27" s="253"/>
      <c r="F27" s="108">
        <f>SUM(F9:F26)</f>
        <v>691.74369049828226</v>
      </c>
      <c r="G27" s="108">
        <f>SUM(G9:G26)</f>
        <v>27.669747619931293</v>
      </c>
      <c r="H27" s="249"/>
    </row>
    <row r="29" spans="1:8" x14ac:dyDescent="0.3">
      <c r="B29" s="110" t="s">
        <v>403</v>
      </c>
      <c r="C29" s="110"/>
      <c r="D29" s="110"/>
      <c r="E29" s="110"/>
      <c r="F29" s="110"/>
      <c r="G29" s="110"/>
      <c r="H29" s="249"/>
    </row>
    <row r="30" spans="1:8" x14ac:dyDescent="0.3">
      <c r="B30" s="260" t="s">
        <v>404</v>
      </c>
      <c r="C30" s="260"/>
      <c r="D30" s="260"/>
      <c r="E30" s="260"/>
      <c r="F30" s="260"/>
      <c r="G30" s="260"/>
      <c r="H30" s="260"/>
    </row>
    <row r="31" spans="1:8" x14ac:dyDescent="0.3">
      <c r="B31" s="107" t="s">
        <v>405</v>
      </c>
      <c r="C31" t="s">
        <v>390</v>
      </c>
      <c r="D31">
        <v>1</v>
      </c>
      <c r="E31" s="41">
        <f>PreHarvest!$U$15+PreHarvest!$M$24</f>
        <v>32.154404319944504</v>
      </c>
      <c r="F31" s="41">
        <f>E31*D31</f>
        <v>32.154404319944504</v>
      </c>
      <c r="G31" s="41">
        <f t="shared" ref="G31:G37" si="5">F31/yield</f>
        <v>1.2861761727977801</v>
      </c>
    </row>
    <row r="32" spans="1:8" x14ac:dyDescent="0.3">
      <c r="B32" s="107" t="s">
        <v>406</v>
      </c>
      <c r="C32" t="s">
        <v>390</v>
      </c>
      <c r="D32">
        <v>1</v>
      </c>
      <c r="E32" s="41">
        <f>Harvest!$U$11</f>
        <v>0</v>
      </c>
      <c r="F32" s="41">
        <f t="shared" ref="F32:F37" si="6">E32*D32</f>
        <v>0</v>
      </c>
      <c r="G32" s="41">
        <f t="shared" si="5"/>
        <v>0</v>
      </c>
      <c r="H32" s="249"/>
    </row>
    <row r="33" spans="1:8" x14ac:dyDescent="0.3">
      <c r="A33" s="43"/>
      <c r="B33" s="107" t="s">
        <v>437</v>
      </c>
      <c r="C33" t="s">
        <v>390</v>
      </c>
      <c r="D33">
        <v>1</v>
      </c>
      <c r="E33" s="41">
        <v>125</v>
      </c>
      <c r="F33" s="41">
        <f>E33*D33</f>
        <v>125</v>
      </c>
      <c r="G33" s="41">
        <f t="shared" si="5"/>
        <v>5</v>
      </c>
    </row>
    <row r="34" spans="1:8" x14ac:dyDescent="0.3">
      <c r="B34" t="s">
        <v>407</v>
      </c>
      <c r="C34" t="s">
        <v>408</v>
      </c>
      <c r="D34" s="41">
        <f>tvc</f>
        <v>691.74369049828226</v>
      </c>
      <c r="E34" s="111">
        <v>0.05</v>
      </c>
      <c r="F34" s="41">
        <f t="shared" si="6"/>
        <v>34.587184524914115</v>
      </c>
      <c r="G34" s="41">
        <f t="shared" si="5"/>
        <v>1.3834873809965647</v>
      </c>
      <c r="H34" s="249"/>
    </row>
    <row r="35" spans="1:8" x14ac:dyDescent="0.3">
      <c r="B35" t="s">
        <v>409</v>
      </c>
      <c r="C35" t="s">
        <v>408</v>
      </c>
      <c r="D35" s="41">
        <f>tvc</f>
        <v>691.74369049828226</v>
      </c>
      <c r="E35" s="111">
        <v>0.05</v>
      </c>
      <c r="F35" s="41">
        <f>E35*D35</f>
        <v>34.587184524914115</v>
      </c>
      <c r="G35" s="41">
        <f t="shared" si="5"/>
        <v>1.3834873809965647</v>
      </c>
    </row>
    <row r="36" spans="1:8" ht="28.8" x14ac:dyDescent="0.3">
      <c r="B36" s="112" t="s">
        <v>410</v>
      </c>
      <c r="C36" t="s">
        <v>390</v>
      </c>
      <c r="D36">
        <v>1</v>
      </c>
      <c r="E36" s="41">
        <v>0</v>
      </c>
      <c r="F36" s="41">
        <f t="shared" si="6"/>
        <v>0</v>
      </c>
      <c r="G36" s="41">
        <f t="shared" si="5"/>
        <v>0</v>
      </c>
      <c r="H36" s="249"/>
    </row>
    <row r="37" spans="1:8" x14ac:dyDescent="0.3">
      <c r="B37" s="56" t="s">
        <v>411</v>
      </c>
      <c r="C37" s="56" t="s">
        <v>390</v>
      </c>
      <c r="D37" s="56">
        <v>1</v>
      </c>
      <c r="E37" s="113">
        <v>0</v>
      </c>
      <c r="F37" s="113">
        <f t="shared" si="6"/>
        <v>0</v>
      </c>
      <c r="G37" s="41">
        <f t="shared" si="5"/>
        <v>0</v>
      </c>
    </row>
    <row r="38" spans="1:8" x14ac:dyDescent="0.3">
      <c r="B38" s="253" t="s">
        <v>412</v>
      </c>
      <c r="C38" s="253"/>
      <c r="D38" s="253"/>
      <c r="E38" s="253"/>
      <c r="F38" s="108">
        <f>SUM(F31:F37)</f>
        <v>226.3287733697727</v>
      </c>
      <c r="G38" s="108">
        <f>SUM(G31:G37)</f>
        <v>9.05315093479091</v>
      </c>
      <c r="H38" s="249"/>
    </row>
    <row r="40" spans="1:8" ht="15" thickBot="1" x14ac:dyDescent="0.35">
      <c r="B40" s="114" t="s">
        <v>413</v>
      </c>
      <c r="C40" s="114"/>
      <c r="D40" s="114"/>
      <c r="E40" s="114"/>
      <c r="F40" s="115">
        <f>F27+F38</f>
        <v>918.07246386805491</v>
      </c>
      <c r="G40" s="115">
        <f>G27+G38</f>
        <v>36.722898554722207</v>
      </c>
      <c r="H40" s="249"/>
    </row>
    <row r="41" spans="1:8" x14ac:dyDescent="0.3">
      <c r="B41" s="116" t="s">
        <v>414</v>
      </c>
      <c r="C41" s="116"/>
      <c r="D41" s="116"/>
      <c r="E41" s="117" t="s">
        <v>415</v>
      </c>
      <c r="F41" s="123"/>
      <c r="G41" s="118" t="s">
        <v>529</v>
      </c>
    </row>
    <row r="42" spans="1:8" ht="15" thickBot="1" x14ac:dyDescent="0.35">
      <c r="B42" s="119" t="s">
        <v>416</v>
      </c>
      <c r="C42" s="119"/>
      <c r="D42" s="119"/>
      <c r="E42" s="120" t="s">
        <v>415</v>
      </c>
      <c r="F42" s="121"/>
      <c r="G42" s="122" t="s">
        <v>529</v>
      </c>
    </row>
    <row r="43" spans="1:8" x14ac:dyDescent="0.3">
      <c r="B43" s="151"/>
      <c r="C43" s="151"/>
      <c r="D43" s="151"/>
      <c r="E43" s="152"/>
      <c r="F43" s="153"/>
      <c r="G43" s="154"/>
      <c r="H43" s="151"/>
    </row>
    <row r="44" spans="1:8" ht="29.1" customHeight="1" x14ac:dyDescent="0.3">
      <c r="B44" s="264" t="s">
        <v>522</v>
      </c>
      <c r="C44" s="264"/>
      <c r="D44" s="264"/>
      <c r="E44" s="264"/>
      <c r="F44" s="264"/>
      <c r="G44" s="264"/>
      <c r="H44" s="264"/>
    </row>
    <row r="45" spans="1:8" ht="43.35" customHeight="1" x14ac:dyDescent="0.3">
      <c r="B45" s="213"/>
      <c r="C45" s="213"/>
      <c r="D45" s="213"/>
      <c r="E45" s="213"/>
      <c r="F45" s="213"/>
      <c r="G45" s="213"/>
      <c r="H45" s="213"/>
    </row>
    <row r="46" spans="1:8" ht="14.4" customHeight="1" x14ac:dyDescent="0.3">
      <c r="B46" s="258" t="s">
        <v>523</v>
      </c>
      <c r="C46" s="258"/>
      <c r="D46" s="258"/>
      <c r="E46" s="258"/>
      <c r="F46" s="258"/>
      <c r="G46" s="258"/>
      <c r="H46" s="258"/>
    </row>
    <row r="47" spans="1:8" x14ac:dyDescent="0.3">
      <c r="B47" s="259"/>
      <c r="C47" s="259"/>
      <c r="D47" s="259"/>
      <c r="E47" s="259"/>
      <c r="F47" s="259"/>
      <c r="G47" s="259"/>
      <c r="H47" s="259"/>
    </row>
    <row r="48" spans="1:8" x14ac:dyDescent="0.3">
      <c r="B48" s="257" t="str">
        <f>CONCATENATE("Sensitivity Analysis of ",B1)</f>
        <v>Sensitivity Analysis of Irrigated Corn Silage</v>
      </c>
      <c r="C48" s="257"/>
      <c r="D48" s="257"/>
      <c r="E48" s="257"/>
      <c r="F48" s="257"/>
      <c r="G48" s="257"/>
      <c r="H48" s="124"/>
    </row>
    <row r="49" spans="2:8" x14ac:dyDescent="0.3">
      <c r="B49" s="261" t="s">
        <v>417</v>
      </c>
      <c r="C49" s="261"/>
      <c r="D49" s="261"/>
      <c r="E49" s="261"/>
      <c r="F49" s="261"/>
      <c r="G49" s="261"/>
      <c r="H49" s="125"/>
    </row>
    <row r="50" spans="2:8" x14ac:dyDescent="0.3">
      <c r="B50" s="262" t="str">
        <f>CONCATENATE("Varying Prices and Yields ","(",(D6),")")</f>
        <v>Varying Prices and Yields (tons)</v>
      </c>
      <c r="C50" s="262"/>
      <c r="D50" s="262"/>
      <c r="E50" s="262"/>
      <c r="F50" s="262"/>
      <c r="G50" s="262"/>
      <c r="H50" s="125"/>
    </row>
    <row r="51" spans="2:8" x14ac:dyDescent="0.3">
      <c r="B51" s="254" t="str">
        <f>CONCATENATE("Price \ ",$D$6,"/Acre")</f>
        <v>Price \ tons/Acre</v>
      </c>
      <c r="C51" s="126" t="s">
        <v>418</v>
      </c>
      <c r="D51" s="126" t="s">
        <v>419</v>
      </c>
      <c r="E51" s="127" t="s">
        <v>420</v>
      </c>
      <c r="F51" s="126" t="s">
        <v>421</v>
      </c>
      <c r="G51" s="126" t="s">
        <v>422</v>
      </c>
      <c r="H51" s="128"/>
    </row>
    <row r="52" spans="2:8" x14ac:dyDescent="0.3">
      <c r="B52" s="255"/>
      <c r="C52" s="129">
        <f>E52*0.75</f>
        <v>18.75</v>
      </c>
      <c r="D52" s="129">
        <f>E52*0.9</f>
        <v>22.5</v>
      </c>
      <c r="E52" s="129">
        <f>yield</f>
        <v>25</v>
      </c>
      <c r="F52" s="129">
        <f>E52*1.1</f>
        <v>27.500000000000004</v>
      </c>
      <c r="G52" s="129">
        <f>E52*1.25</f>
        <v>31.25</v>
      </c>
    </row>
    <row r="53" spans="2:8" x14ac:dyDescent="0.3">
      <c r="B53" s="130">
        <v>3.5</v>
      </c>
      <c r="C53" s="131">
        <f t="shared" ref="C53:G57" si="7">$B53*C$52-tvc</f>
        <v>-626.11869049828226</v>
      </c>
      <c r="D53" s="131">
        <f t="shared" si="7"/>
        <v>-612.99369049828226</v>
      </c>
      <c r="E53" s="131">
        <f t="shared" si="7"/>
        <v>-604.24369049828226</v>
      </c>
      <c r="F53" s="131">
        <f t="shared" si="7"/>
        <v>-595.49369049828226</v>
      </c>
      <c r="G53" s="131">
        <f t="shared" si="7"/>
        <v>-582.36869049828226</v>
      </c>
    </row>
    <row r="54" spans="2:8" x14ac:dyDescent="0.3">
      <c r="B54" s="132">
        <f>B53+0.25</f>
        <v>3.75</v>
      </c>
      <c r="C54" s="133">
        <f t="shared" si="7"/>
        <v>-621.43119049828226</v>
      </c>
      <c r="D54" s="133">
        <f t="shared" si="7"/>
        <v>-607.36869049828226</v>
      </c>
      <c r="E54" s="133">
        <f t="shared" si="7"/>
        <v>-597.99369049828226</v>
      </c>
      <c r="F54" s="133">
        <f t="shared" si="7"/>
        <v>-588.61869049828226</v>
      </c>
      <c r="G54" s="133">
        <f t="shared" si="7"/>
        <v>-574.55619049828226</v>
      </c>
    </row>
    <row r="55" spans="2:8" x14ac:dyDescent="0.3">
      <c r="B55" s="132">
        <f t="shared" ref="B55:B56" si="8">B54+0.25</f>
        <v>4</v>
      </c>
      <c r="C55" s="133">
        <f t="shared" si="7"/>
        <v>-616.74369049828226</v>
      </c>
      <c r="D55" s="133">
        <f t="shared" si="7"/>
        <v>-601.74369049828226</v>
      </c>
      <c r="E55" s="133">
        <f t="shared" si="7"/>
        <v>-591.74369049828226</v>
      </c>
      <c r="F55" s="133">
        <f t="shared" si="7"/>
        <v>-581.74369049828226</v>
      </c>
      <c r="G55" s="133">
        <f t="shared" si="7"/>
        <v>-566.74369049828226</v>
      </c>
    </row>
    <row r="56" spans="2:8" x14ac:dyDescent="0.3">
      <c r="B56" s="132">
        <f t="shared" si="8"/>
        <v>4.25</v>
      </c>
      <c r="C56" s="133">
        <f t="shared" si="7"/>
        <v>-612.05619049828226</v>
      </c>
      <c r="D56" s="133">
        <f t="shared" si="7"/>
        <v>-596.11869049828226</v>
      </c>
      <c r="E56" s="133">
        <f t="shared" si="7"/>
        <v>-585.49369049828226</v>
      </c>
      <c r="F56" s="133">
        <f t="shared" si="7"/>
        <v>-574.86869049828226</v>
      </c>
      <c r="G56" s="133">
        <f t="shared" si="7"/>
        <v>-558.93119049828226</v>
      </c>
    </row>
    <row r="57" spans="2:8" x14ac:dyDescent="0.3">
      <c r="B57" s="134">
        <f>B56+0.25</f>
        <v>4.5</v>
      </c>
      <c r="C57" s="135">
        <f t="shared" si="7"/>
        <v>-607.36869049828226</v>
      </c>
      <c r="D57" s="135">
        <f t="shared" si="7"/>
        <v>-590.49369049828226</v>
      </c>
      <c r="E57" s="135">
        <f t="shared" si="7"/>
        <v>-579.24369049828226</v>
      </c>
      <c r="F57" s="135">
        <f t="shared" si="7"/>
        <v>-567.99369049828226</v>
      </c>
      <c r="G57" s="135">
        <f t="shared" si="7"/>
        <v>-551.11869049828226</v>
      </c>
    </row>
    <row r="59" spans="2:8" x14ac:dyDescent="0.3">
      <c r="B59" s="256" t="s">
        <v>423</v>
      </c>
      <c r="C59" s="256"/>
      <c r="D59" s="256"/>
      <c r="E59" s="256"/>
      <c r="F59" s="256"/>
      <c r="G59" s="256"/>
      <c r="H59" s="256"/>
    </row>
    <row r="60" spans="2:8" x14ac:dyDescent="0.3">
      <c r="B60" s="257" t="s">
        <v>424</v>
      </c>
      <c r="C60" s="257"/>
      <c r="D60" s="257"/>
      <c r="E60" s="257"/>
      <c r="F60" s="257"/>
      <c r="G60" s="257"/>
      <c r="H60" s="257"/>
    </row>
    <row r="61" spans="2:8" ht="43.2" x14ac:dyDescent="0.3">
      <c r="B61" s="136" t="s">
        <v>425</v>
      </c>
      <c r="C61" s="137" t="s">
        <v>426</v>
      </c>
      <c r="D61" s="137" t="s">
        <v>427</v>
      </c>
      <c r="E61" s="137" t="s">
        <v>464</v>
      </c>
      <c r="F61" s="137" t="s">
        <v>428</v>
      </c>
      <c r="G61" s="137" t="s">
        <v>429</v>
      </c>
      <c r="H61" s="137" t="s">
        <v>430</v>
      </c>
    </row>
    <row r="62" spans="2:8" ht="28.8" x14ac:dyDescent="0.3">
      <c r="B62" s="162" t="str">
        <f>IF(H62&gt;0,(CONCATENATE(PreHarvest!$C3," with ",PreHarvest!$M3))," ")</f>
        <v>Heavy Disk 27' with Tractor (180-199 hp) MFWD 190</v>
      </c>
      <c r="C62" s="206">
        <f>IF(H62&gt;0,(1/PreHarvest!$E3)," ")</f>
        <v>13.213636363636363</v>
      </c>
      <c r="D62" s="138">
        <f>IF(H62&gt;0,(PreHarvest!$F3)," ")</f>
        <v>2</v>
      </c>
      <c r="E62" s="139">
        <f>IF(H62&gt;0,(D62*1/C62*1.25)," ")</f>
        <v>0.18919848641210874</v>
      </c>
      <c r="F62" s="139">
        <f>IF(H62&gt;0, (PreHarvest!$O3)," ")</f>
        <v>1.4802586859305127</v>
      </c>
      <c r="G62" s="228">
        <f>PreHarvest!$R3</f>
        <v>3.7452962962962966</v>
      </c>
      <c r="H62" s="228">
        <f>PreHarvest!$U3</f>
        <v>10.882420721247563</v>
      </c>
    </row>
    <row r="63" spans="2:8" ht="28.8" x14ac:dyDescent="0.3">
      <c r="B63" s="232" t="str">
        <f>IF(H63&gt;0,(CONCATENATE(PreHarvest!$C4," with ",PreHarvest!$M4))," ")</f>
        <v>Disk Harrow 32' with Tractor (180-199 hp) MFWD 190</v>
      </c>
      <c r="C63" s="236">
        <f>IF(H63&gt;0,(1/PreHarvest!$E4)," ")</f>
        <v>16.290909090909089</v>
      </c>
      <c r="D63" s="140">
        <f>IF(H63&gt;0,(PreHarvest!$F4)," ")</f>
        <v>1</v>
      </c>
      <c r="E63" s="229">
        <f t="shared" ref="E63" si="9">IF(H63&gt;0,(D63*1/C63*1.25)," ")</f>
        <v>7.6729910714285726E-2</v>
      </c>
      <c r="F63" s="229">
        <f>IF(H63&gt;0, (PreHarvest!$O4)," ")</f>
        <v>0.60032254464285717</v>
      </c>
      <c r="G63" s="230">
        <f>PreHarvest!$R4</f>
        <v>1.6548421688988095</v>
      </c>
      <c r="H63" s="230">
        <f>PreHarvest!$U4</f>
        <v>4.8051371123511899</v>
      </c>
    </row>
    <row r="64" spans="2:8" ht="28.8" x14ac:dyDescent="0.3">
      <c r="B64" s="232" t="str">
        <f>IF(H64&gt;0,(CONCATENATE(PreHarvest!$C5," with ",PreHarvest!$M5))," ")</f>
        <v>Bed-Disk  (Hipper)  6R-36 with Tractor (180-199 hp) MFWD 190</v>
      </c>
      <c r="C64" s="236">
        <f>IF(H64&gt;0,(1/PreHarvest!$E5)," ")</f>
        <v>9.6</v>
      </c>
      <c r="D64" s="140">
        <f>IF(H64&gt;0,(PreHarvest!$F5)," ")</f>
        <v>1</v>
      </c>
      <c r="E64" s="229">
        <f t="shared" ref="E64:E67" si="10">IF(H64&gt;0,(D64*1/C64*1.25)," ")</f>
        <v>0.13020833333333334</v>
      </c>
      <c r="F64" s="229">
        <f>IF(H64&gt;0, (PreHarvest!$O5)," ")</f>
        <v>1.0187291666666667</v>
      </c>
      <c r="G64" s="230">
        <f>PreHarvest!$R5</f>
        <v>1.6503945312499999</v>
      </c>
      <c r="H64" s="230">
        <f>PreHarvest!$U5</f>
        <v>5.079569973307291</v>
      </c>
    </row>
    <row r="65" spans="2:8" s="225" customFormat="1" ht="28.8" x14ac:dyDescent="0.3">
      <c r="B65" s="232" t="str">
        <f>IF(H65&gt;0,(CONCATENATE(PreHarvest!$C6," with ",PreHarvest!$M6))," ")</f>
        <v>Plant - Rigid  6R-36 with Tractor (120-139 hp) 2WD 130</v>
      </c>
      <c r="C65" s="236">
        <f>IF(H65&gt;0,(1/PreHarvest!$E6)," ")</f>
        <v>9.545454545454545</v>
      </c>
      <c r="D65" s="140">
        <f>IF(H65&gt;0,(PreHarvest!$F6)," ")</f>
        <v>1</v>
      </c>
      <c r="E65" s="229">
        <f t="shared" si="10"/>
        <v>0.13095238095238096</v>
      </c>
      <c r="F65" s="229">
        <f>IF(H65&gt;0, (PreHarvest!$O6)," ")</f>
        <v>0.70100380952380947</v>
      </c>
      <c r="G65" s="230">
        <f>PreHarvest!$R6</f>
        <v>1.7831986071428569</v>
      </c>
      <c r="H65" s="230">
        <f>PreHarvest!$U6</f>
        <v>4.9769721948571419</v>
      </c>
    </row>
    <row r="66" spans="2:8" s="225" customFormat="1" ht="28.8" x14ac:dyDescent="0.3">
      <c r="B66" s="232" t="str">
        <f>IF(H66&gt;0,(CONCATENATE(PreHarvest!$C7," with ",PreHarvest!$M7))," ")</f>
        <v>Fert Appl (Liquid)  6R-36 with Tractor (120-139 hp) 2WD 130</v>
      </c>
      <c r="C66" s="236">
        <f>IF(H66&gt;0,(1/PreHarvest!$E7)," ")</f>
        <v>9.1636363636363622</v>
      </c>
      <c r="D66" s="140">
        <f>IF(H66&gt;0,(PreHarvest!$F7)," ")</f>
        <v>1</v>
      </c>
      <c r="E66" s="229">
        <f t="shared" si="10"/>
        <v>0.13640873015873017</v>
      </c>
      <c r="F66" s="229">
        <f>IF(H66&gt;0, (PreHarvest!$O7)," ")</f>
        <v>0.73021230158730166</v>
      </c>
      <c r="G66" s="230">
        <f>PreHarvest!$R7</f>
        <v>1.8692672123015874</v>
      </c>
      <c r="H66" s="230">
        <f>PreHarvest!$U7</f>
        <v>3.967108494642857</v>
      </c>
    </row>
    <row r="67" spans="2:8" s="225" customFormat="1" ht="28.8" x14ac:dyDescent="0.3">
      <c r="B67" s="232" t="str">
        <f>IF(H67&gt;0,(CONCATENATE(PreHarvest!$C8," with ",PreHarvest!$M8))," ")</f>
        <v>Spray (Broadcast) 60' with Tractor (120-139 hp) 2WD 130</v>
      </c>
      <c r="C67" s="236">
        <f>IF(H67&gt;0,(1/PreHarvest!$E8)," ")</f>
        <v>35.454545454545453</v>
      </c>
      <c r="D67" s="140">
        <f>IF(H67&gt;0,(PreHarvest!$F8)," ")</f>
        <v>3</v>
      </c>
      <c r="E67" s="229">
        <f t="shared" si="10"/>
        <v>0.10576923076923078</v>
      </c>
      <c r="F67" s="229">
        <f>IF(H67&gt;0, (PreHarvest!$O8)," ")</f>
        <v>0.56619538461538466</v>
      </c>
      <c r="G67" s="230">
        <f>PreHarvest!$R8</f>
        <v>1.013214548076923</v>
      </c>
      <c r="H67" s="230">
        <f>PreHarvest!$U8</f>
        <v>2.4431958235384612</v>
      </c>
    </row>
    <row r="68" spans="2:8" x14ac:dyDescent="0.3">
      <c r="B68" s="158" t="s">
        <v>431</v>
      </c>
      <c r="C68" s="159"/>
      <c r="D68" s="159"/>
      <c r="E68" s="160">
        <f>SUM(E62:E67)</f>
        <v>0.76926707234006986</v>
      </c>
      <c r="F68" s="160">
        <f>SUM(F62:F67)</f>
        <v>5.0967218929665323</v>
      </c>
      <c r="G68" s="161">
        <f>SUM(G62:G67)</f>
        <v>11.716213363966471</v>
      </c>
      <c r="H68" s="161">
        <f>SUM(H62:H67)</f>
        <v>32.154404319944504</v>
      </c>
    </row>
    <row r="70" spans="2:8" x14ac:dyDescent="0.3">
      <c r="B70" s="57" t="s">
        <v>432</v>
      </c>
    </row>
    <row r="71" spans="2:8" ht="43.2" x14ac:dyDescent="0.3">
      <c r="B71" s="136" t="s">
        <v>425</v>
      </c>
      <c r="C71" s="137" t="s">
        <v>426</v>
      </c>
      <c r="D71" s="137" t="s">
        <v>427</v>
      </c>
      <c r="E71" s="137" t="s">
        <v>464</v>
      </c>
      <c r="F71" s="137" t="s">
        <v>428</v>
      </c>
      <c r="G71" s="137" t="s">
        <v>429</v>
      </c>
      <c r="H71" s="137" t="s">
        <v>430</v>
      </c>
    </row>
    <row r="72" spans="2:8" s="225" customFormat="1" x14ac:dyDescent="0.3">
      <c r="B72" s="232" t="str">
        <f>IF(H72&gt;0,(CONCATENATE(Harvest!$C4," with ",Harvest!$M4))," ")</f>
        <v xml:space="preserve"> </v>
      </c>
      <c r="C72" s="205" t="str">
        <f>IF(H72&gt;0,(1/Harvest!$E4)," ")</f>
        <v xml:space="preserve"> </v>
      </c>
      <c r="D72" s="157" t="str">
        <f>IF(H72&gt;0,(Harvest!$F4)," ")</f>
        <v xml:space="preserve"> </v>
      </c>
      <c r="E72" s="204" t="str">
        <f t="shared" ref="E72:E73" si="11">IF(H72&gt;0,(1/C72*D72*1.25)," ")</f>
        <v xml:space="preserve"> </v>
      </c>
      <c r="F72" s="204" t="str">
        <f>IF(H72&gt;0,(Harvest!$O4)," ")</f>
        <v xml:space="preserve"> </v>
      </c>
      <c r="G72" s="231">
        <f>Harvest!$R4</f>
        <v>0</v>
      </c>
      <c r="H72" s="231">
        <f>Harvest!$U4</f>
        <v>0</v>
      </c>
    </row>
    <row r="73" spans="2:8" s="225" customFormat="1" x14ac:dyDescent="0.3">
      <c r="B73" s="232" t="str">
        <f>IF(H73&gt;0,(CONCATENATE(Harvest!$C5," with ",Harvest!$M5))," ")</f>
        <v xml:space="preserve"> </v>
      </c>
      <c r="C73" s="205" t="str">
        <f>IF(H73&gt;0,(1/Harvest!$E5)," ")</f>
        <v xml:space="preserve"> </v>
      </c>
      <c r="D73" s="157" t="str">
        <f>IF(H73&gt;0,(Harvest!$F5)," ")</f>
        <v xml:space="preserve"> </v>
      </c>
      <c r="E73" s="204" t="str">
        <f t="shared" si="11"/>
        <v xml:space="preserve"> </v>
      </c>
      <c r="F73" s="204" t="str">
        <f>IF(H73&gt;0,(Harvest!$O5)," ")</f>
        <v xml:space="preserve"> </v>
      </c>
      <c r="G73" s="231">
        <f>Harvest!$R5</f>
        <v>0</v>
      </c>
      <c r="H73" s="231">
        <f>Harvest!$U5</f>
        <v>0</v>
      </c>
    </row>
    <row r="74" spans="2:8" ht="14.4" customHeight="1" x14ac:dyDescent="0.3">
      <c r="B74" s="158" t="s">
        <v>433</v>
      </c>
      <c r="C74" s="159"/>
      <c r="D74" s="159"/>
      <c r="E74" s="160">
        <f>SUM(E72:E73)</f>
        <v>0</v>
      </c>
      <c r="F74" s="160">
        <f>SUM(F72:F73)</f>
        <v>0</v>
      </c>
      <c r="G74" s="161">
        <f>SUM(G72:G73)</f>
        <v>0</v>
      </c>
      <c r="H74" s="161">
        <f>SUM(H72:H73)</f>
        <v>0</v>
      </c>
    </row>
    <row r="75" spans="2:8" s="208" customFormat="1" x14ac:dyDescent="0.3">
      <c r="B75" s="209"/>
      <c r="C75" s="210"/>
      <c r="D75" s="210"/>
      <c r="E75" s="211"/>
      <c r="F75" s="211"/>
      <c r="G75" s="212"/>
      <c r="H75" s="212"/>
    </row>
    <row r="76" spans="2:8" ht="29.1" customHeight="1" x14ac:dyDescent="0.3">
      <c r="B76" s="263" t="s">
        <v>500</v>
      </c>
      <c r="C76" s="263"/>
      <c r="D76" s="263"/>
      <c r="E76" s="263"/>
      <c r="F76" s="263"/>
      <c r="G76" s="263"/>
      <c r="H76" s="263"/>
    </row>
    <row r="77" spans="2:8" ht="43.35" customHeight="1" x14ac:dyDescent="0.3">
      <c r="B77" s="214"/>
      <c r="C77" s="214"/>
      <c r="D77" s="214"/>
      <c r="E77" s="214"/>
      <c r="F77" s="214"/>
      <c r="G77" s="214"/>
      <c r="H77" s="214"/>
    </row>
    <row r="78" spans="2:8" ht="14.4" customHeight="1" x14ac:dyDescent="0.3">
      <c r="B78" s="258" t="s">
        <v>523</v>
      </c>
      <c r="C78" s="258"/>
      <c r="D78" s="258"/>
      <c r="E78" s="258"/>
      <c r="F78" s="258"/>
      <c r="G78" s="258"/>
      <c r="H78" s="258"/>
    </row>
    <row r="79" spans="2:8" x14ac:dyDescent="0.3">
      <c r="B79" s="259"/>
      <c r="C79" s="259"/>
      <c r="D79" s="259"/>
      <c r="E79" s="259"/>
      <c r="F79" s="259"/>
      <c r="G79" s="259"/>
      <c r="H79" s="259"/>
    </row>
    <row r="80" spans="2:8" x14ac:dyDescent="0.3">
      <c r="B80" s="150"/>
      <c r="C80" s="150"/>
      <c r="D80" s="150"/>
      <c r="E80" s="150"/>
      <c r="F80" s="150"/>
      <c r="G80" s="150"/>
      <c r="H80" s="150"/>
    </row>
  </sheetData>
  <mergeCells count="16">
    <mergeCell ref="B59:H59"/>
    <mergeCell ref="B60:H60"/>
    <mergeCell ref="B78:H79"/>
    <mergeCell ref="B30:H30"/>
    <mergeCell ref="B38:E38"/>
    <mergeCell ref="B48:G48"/>
    <mergeCell ref="B49:G49"/>
    <mergeCell ref="B50:G50"/>
    <mergeCell ref="B46:H47"/>
    <mergeCell ref="B76:H76"/>
    <mergeCell ref="B44:H44"/>
    <mergeCell ref="B1:H1"/>
    <mergeCell ref="B4:H4"/>
    <mergeCell ref="B27:E27"/>
    <mergeCell ref="B2:H2"/>
    <mergeCell ref="B51:B52"/>
  </mergeCells>
  <phoneticPr fontId="30" type="noConversion"/>
  <conditionalFormatting sqref="C53:G57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12/2016&amp;R&amp;G</oddFooter>
  </headerFooter>
  <rowBreaks count="1" manualBreakCount="1">
    <brk id="47" min="1" max="7" man="1"/>
  </rowBreaks>
  <ignoredErrors>
    <ignoredError sqref="E68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D6" sqref="D6"/>
    </sheetView>
  </sheetViews>
  <sheetFormatPr defaultColWidth="8.88671875" defaultRowHeight="14.4" x14ac:dyDescent="0.3"/>
  <cols>
    <col min="1" max="1" width="13.6640625" bestFit="1" customWidth="1"/>
    <col min="2" max="2" width="6.6640625" bestFit="1" customWidth="1"/>
    <col min="3" max="3" width="8.109375" bestFit="1" customWidth="1"/>
    <col min="4" max="4" width="8.44140625" bestFit="1" customWidth="1"/>
    <col min="5" max="5" width="9.44140625" bestFit="1" customWidth="1"/>
    <col min="6" max="6" width="8.88671875" bestFit="1" customWidth="1"/>
    <col min="8" max="8" width="20" bestFit="1" customWidth="1"/>
  </cols>
  <sheetData>
    <row r="1" spans="1:8" x14ac:dyDescent="0.3">
      <c r="A1" s="265" t="s">
        <v>361</v>
      </c>
      <c r="B1" s="265"/>
      <c r="C1" s="265"/>
      <c r="D1" s="265"/>
      <c r="E1" s="265"/>
      <c r="F1" s="265"/>
    </row>
    <row r="2" spans="1:8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$/tons</v>
      </c>
    </row>
    <row r="3" spans="1:8" x14ac:dyDescent="0.3">
      <c r="A3" s="99" t="s">
        <v>362</v>
      </c>
      <c r="B3" s="99" t="s">
        <v>501</v>
      </c>
      <c r="C3" s="99">
        <v>225</v>
      </c>
      <c r="D3" s="100">
        <v>0.44</v>
      </c>
      <c r="E3" s="101">
        <f>D3*C3</f>
        <v>99</v>
      </c>
      <c r="F3" s="102">
        <f t="shared" ref="F3:F9" si="0">E3/yield</f>
        <v>3.96</v>
      </c>
    </row>
    <row r="4" spans="1:8" x14ac:dyDescent="0.3">
      <c r="A4" s="103" t="s">
        <v>363</v>
      </c>
      <c r="B4" s="103" t="s">
        <v>501</v>
      </c>
      <c r="C4" s="103">
        <v>90</v>
      </c>
      <c r="D4" s="101">
        <v>0.38</v>
      </c>
      <c r="E4" s="101">
        <f t="shared" ref="E4:E9" si="1">D4*C4</f>
        <v>34.200000000000003</v>
      </c>
      <c r="F4" s="102">
        <f t="shared" si="0"/>
        <v>1.3680000000000001</v>
      </c>
    </row>
    <row r="5" spans="1:8" x14ac:dyDescent="0.3">
      <c r="A5" s="103" t="s">
        <v>364</v>
      </c>
      <c r="B5" s="103" t="s">
        <v>501</v>
      </c>
      <c r="C5" s="103">
        <v>125</v>
      </c>
      <c r="D5" s="101">
        <v>0.28999999999999998</v>
      </c>
      <c r="E5" s="101">
        <f t="shared" si="1"/>
        <v>36.25</v>
      </c>
      <c r="F5" s="102">
        <f t="shared" si="0"/>
        <v>1.45</v>
      </c>
    </row>
    <row r="6" spans="1:8" x14ac:dyDescent="0.3">
      <c r="A6" s="103" t="s">
        <v>365</v>
      </c>
      <c r="B6" s="103" t="s">
        <v>389</v>
      </c>
      <c r="C6" s="103">
        <v>0.5</v>
      </c>
      <c r="D6" s="101">
        <v>42</v>
      </c>
      <c r="E6" s="101">
        <f t="shared" si="1"/>
        <v>21</v>
      </c>
      <c r="F6" s="102">
        <f t="shared" si="0"/>
        <v>0.84</v>
      </c>
    </row>
    <row r="7" spans="1:8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3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3">
      <c r="A10" s="265" t="s">
        <v>372</v>
      </c>
      <c r="B10" s="265"/>
      <c r="C10" s="265"/>
      <c r="D10" s="265"/>
      <c r="E10" s="79">
        <f>SUM(E3:E9)</f>
        <v>190.45</v>
      </c>
      <c r="F10" s="79">
        <f>SUM(F3:F9)</f>
        <v>7.6180000000000003</v>
      </c>
      <c r="H10" s="156" t="s">
        <v>453</v>
      </c>
    </row>
    <row r="12" spans="1:8" x14ac:dyDescent="0.3">
      <c r="A12" s="266" t="s">
        <v>399</v>
      </c>
      <c r="B12" s="266"/>
      <c r="C12" s="266"/>
      <c r="D12" s="266"/>
      <c r="E12" s="266"/>
      <c r="F12" s="266"/>
    </row>
    <row r="13" spans="1:8" x14ac:dyDescent="0.3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$/tons</v>
      </c>
    </row>
    <row r="14" spans="1:8" x14ac:dyDescent="0.3">
      <c r="A14" s="95" t="s">
        <v>502</v>
      </c>
      <c r="B14" s="91" t="s">
        <v>505</v>
      </c>
      <c r="C14" s="91">
        <v>3</v>
      </c>
      <c r="D14" s="92">
        <v>3.2</v>
      </c>
      <c r="E14" s="93">
        <f>D14*C14</f>
        <v>9.6000000000000014</v>
      </c>
      <c r="F14" s="94">
        <f t="shared" ref="F14:F20" si="2">E14/yield</f>
        <v>0.38400000000000006</v>
      </c>
    </row>
    <row r="15" spans="1:8" x14ac:dyDescent="0.3">
      <c r="A15" s="95" t="s">
        <v>503</v>
      </c>
      <c r="B15" s="95" t="s">
        <v>505</v>
      </c>
      <c r="C15" s="95">
        <v>0</v>
      </c>
      <c r="D15" s="93">
        <v>3.95</v>
      </c>
      <c r="E15" s="93">
        <f t="shared" ref="E15:E20" si="3">D15*C15</f>
        <v>0</v>
      </c>
      <c r="F15" s="94">
        <f t="shared" si="2"/>
        <v>0</v>
      </c>
    </row>
    <row r="16" spans="1:8" x14ac:dyDescent="0.3">
      <c r="A16" s="95" t="s">
        <v>504</v>
      </c>
      <c r="B16" s="95" t="s">
        <v>506</v>
      </c>
      <c r="C16" s="95">
        <v>1</v>
      </c>
      <c r="D16" s="93">
        <v>1.78</v>
      </c>
      <c r="E16" s="93">
        <f t="shared" si="3"/>
        <v>1.78</v>
      </c>
      <c r="F16" s="94">
        <f t="shared" si="2"/>
        <v>7.1199999999999999E-2</v>
      </c>
    </row>
    <row r="17" spans="1:8" x14ac:dyDescent="0.3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3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3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3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3">
      <c r="A21" s="266" t="s">
        <v>400</v>
      </c>
      <c r="B21" s="266"/>
      <c r="C21" s="266"/>
      <c r="D21" s="266"/>
      <c r="E21" s="80">
        <f>SUM(E14:E20)</f>
        <v>11.38</v>
      </c>
      <c r="F21" s="80">
        <f>SUM(F14:F20)</f>
        <v>0.45520000000000005</v>
      </c>
      <c r="H21" s="156" t="s">
        <v>453</v>
      </c>
    </row>
    <row r="23" spans="1:8" x14ac:dyDescent="0.3">
      <c r="A23" s="268" t="s">
        <v>401</v>
      </c>
      <c r="B23" s="268"/>
      <c r="C23" s="268"/>
      <c r="D23" s="268"/>
      <c r="E23" s="268"/>
      <c r="F23" s="268"/>
    </row>
    <row r="24" spans="1:8" x14ac:dyDescent="0.3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$/tons</v>
      </c>
    </row>
    <row r="25" spans="1:8" s="225" customFormat="1" x14ac:dyDescent="0.3">
      <c r="A25" s="83" t="s">
        <v>521</v>
      </c>
      <c r="B25" s="83" t="s">
        <v>512</v>
      </c>
      <c r="C25" s="83">
        <v>6.4</v>
      </c>
      <c r="D25" s="84">
        <v>0.45</v>
      </c>
      <c r="E25" s="85">
        <f>D25*C25</f>
        <v>2.8800000000000003</v>
      </c>
      <c r="F25" s="86">
        <f t="shared" ref="F25:F27" si="4">E25/yield</f>
        <v>0.11520000000000001</v>
      </c>
    </row>
    <row r="26" spans="1:8" s="225" customFormat="1" x14ac:dyDescent="0.3">
      <c r="A26" s="87" t="s">
        <v>521</v>
      </c>
      <c r="B26" s="87" t="s">
        <v>512</v>
      </c>
      <c r="C26" s="87">
        <v>6.4</v>
      </c>
      <c r="D26" s="85">
        <v>0.45</v>
      </c>
      <c r="E26" s="85">
        <f t="shared" ref="E26:E27" si="5">D26*C26</f>
        <v>2.8800000000000003</v>
      </c>
      <c r="F26" s="86">
        <f t="shared" si="4"/>
        <v>0.11520000000000001</v>
      </c>
    </row>
    <row r="27" spans="1:8" s="225" customFormat="1" x14ac:dyDescent="0.3">
      <c r="A27" s="87" t="s">
        <v>521</v>
      </c>
      <c r="B27" s="87" t="s">
        <v>512</v>
      </c>
      <c r="C27" s="87">
        <v>6.4</v>
      </c>
      <c r="D27" s="85">
        <v>0.45</v>
      </c>
      <c r="E27" s="85">
        <f t="shared" si="5"/>
        <v>2.8800000000000003</v>
      </c>
      <c r="F27" s="86">
        <f t="shared" si="4"/>
        <v>0.11520000000000001</v>
      </c>
    </row>
    <row r="28" spans="1:8" x14ac:dyDescent="0.3">
      <c r="A28" s="87" t="s">
        <v>366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3">
      <c r="A29" s="87" t="s">
        <v>366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3">
      <c r="A30" s="87" t="s">
        <v>366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3">
      <c r="A31" s="88" t="s">
        <v>366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3">
      <c r="A32" s="268" t="s">
        <v>402</v>
      </c>
      <c r="B32" s="268"/>
      <c r="C32" s="268"/>
      <c r="D32" s="268"/>
      <c r="E32" s="81">
        <f>SUM(E25:E31)</f>
        <v>8.64</v>
      </c>
      <c r="F32" s="81">
        <f>SUM(F25:F31)</f>
        <v>0.34560000000000002</v>
      </c>
      <c r="H32" s="156" t="s">
        <v>453</v>
      </c>
    </row>
    <row r="34" spans="1:8" x14ac:dyDescent="0.3">
      <c r="A34" s="267" t="s">
        <v>434</v>
      </c>
      <c r="B34" s="267"/>
      <c r="C34" s="267"/>
      <c r="D34" s="267"/>
      <c r="E34" s="267"/>
      <c r="F34" s="267"/>
    </row>
    <row r="35" spans="1:8" x14ac:dyDescent="0.3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$/tons</v>
      </c>
    </row>
    <row r="36" spans="1:8" x14ac:dyDescent="0.3">
      <c r="A36" s="143" t="s">
        <v>513</v>
      </c>
      <c r="B36" s="143" t="s">
        <v>512</v>
      </c>
      <c r="C36" s="143">
        <v>10.5</v>
      </c>
      <c r="D36" s="144">
        <v>2.6</v>
      </c>
      <c r="E36" s="145">
        <f>D36*C36</f>
        <v>27.3</v>
      </c>
      <c r="F36" s="146">
        <f t="shared" ref="F36:F45" si="8">E36/yield</f>
        <v>1.0920000000000001</v>
      </c>
    </row>
    <row r="37" spans="1:8" x14ac:dyDescent="0.3">
      <c r="A37" s="147" t="s">
        <v>366</v>
      </c>
      <c r="B37" s="147"/>
      <c r="C37" s="147"/>
      <c r="D37" s="145"/>
      <c r="E37" s="145">
        <f>D37*C37</f>
        <v>0</v>
      </c>
      <c r="F37" s="145">
        <f t="shared" ref="F37" si="9">E37/yield</f>
        <v>0</v>
      </c>
    </row>
    <row r="38" spans="1:8" x14ac:dyDescent="0.3">
      <c r="A38" s="147" t="s">
        <v>366</v>
      </c>
      <c r="B38" s="147"/>
      <c r="C38" s="147"/>
      <c r="D38" s="145"/>
      <c r="E38" s="145">
        <f t="shared" ref="E38:E39" si="10">D38*C38</f>
        <v>0</v>
      </c>
      <c r="F38" s="145">
        <f t="shared" ref="F38:F39" si="11">E38/yield</f>
        <v>0</v>
      </c>
    </row>
    <row r="39" spans="1:8" x14ac:dyDescent="0.3">
      <c r="A39" s="147" t="s">
        <v>366</v>
      </c>
      <c r="B39" s="147"/>
      <c r="C39" s="147"/>
      <c r="D39" s="145"/>
      <c r="E39" s="145">
        <f t="shared" si="10"/>
        <v>0</v>
      </c>
      <c r="F39" s="145">
        <f t="shared" si="11"/>
        <v>0</v>
      </c>
    </row>
    <row r="40" spans="1:8" x14ac:dyDescent="0.3">
      <c r="A40" s="147" t="s">
        <v>366</v>
      </c>
      <c r="B40" s="147"/>
      <c r="C40" s="147"/>
      <c r="D40" s="145"/>
      <c r="E40" s="145">
        <f t="shared" ref="E40:E41" si="12">D40*C40</f>
        <v>0</v>
      </c>
      <c r="F40" s="146">
        <f t="shared" ref="F40:F41" si="13">E40/yield</f>
        <v>0</v>
      </c>
    </row>
    <row r="41" spans="1:8" x14ac:dyDescent="0.3">
      <c r="A41" s="147" t="s">
        <v>366</v>
      </c>
      <c r="B41" s="147"/>
      <c r="C41" s="147"/>
      <c r="D41" s="145"/>
      <c r="E41" s="145">
        <f t="shared" si="12"/>
        <v>0</v>
      </c>
      <c r="F41" s="146">
        <f t="shared" si="13"/>
        <v>0</v>
      </c>
    </row>
    <row r="42" spans="1:8" x14ac:dyDescent="0.3">
      <c r="A42" s="147" t="s">
        <v>366</v>
      </c>
      <c r="B42" s="147"/>
      <c r="C42" s="147"/>
      <c r="D42" s="145"/>
      <c r="E42" s="145">
        <f t="shared" ref="E42:E45" si="14">D42*C42</f>
        <v>0</v>
      </c>
      <c r="F42" s="146">
        <f t="shared" si="8"/>
        <v>0</v>
      </c>
    </row>
    <row r="43" spans="1:8" x14ac:dyDescent="0.3">
      <c r="A43" s="147" t="s">
        <v>366</v>
      </c>
      <c r="B43" s="147"/>
      <c r="C43" s="147"/>
      <c r="D43" s="145"/>
      <c r="E43" s="145">
        <f t="shared" si="14"/>
        <v>0</v>
      </c>
      <c r="F43" s="146">
        <f t="shared" si="8"/>
        <v>0</v>
      </c>
    </row>
    <row r="44" spans="1:8" x14ac:dyDescent="0.3">
      <c r="A44" s="147" t="s">
        <v>366</v>
      </c>
      <c r="B44" s="147"/>
      <c r="C44" s="147"/>
      <c r="D44" s="145"/>
      <c r="E44" s="145">
        <f t="shared" si="14"/>
        <v>0</v>
      </c>
      <c r="F44" s="146">
        <f t="shared" si="8"/>
        <v>0</v>
      </c>
    </row>
    <row r="45" spans="1:8" x14ac:dyDescent="0.3">
      <c r="A45" s="148" t="s">
        <v>366</v>
      </c>
      <c r="B45" s="148"/>
      <c r="C45" s="148"/>
      <c r="D45" s="149"/>
      <c r="E45" s="145">
        <f t="shared" si="14"/>
        <v>0</v>
      </c>
      <c r="F45" s="146">
        <f t="shared" si="8"/>
        <v>0</v>
      </c>
    </row>
    <row r="46" spans="1:8" x14ac:dyDescent="0.3">
      <c r="A46" s="267" t="s">
        <v>435</v>
      </c>
      <c r="B46" s="267"/>
      <c r="C46" s="267"/>
      <c r="D46" s="267"/>
      <c r="E46" s="141">
        <f>SUM(E36:E45)</f>
        <v>27.3</v>
      </c>
      <c r="F46" s="141">
        <f>SUM(F36:F45)</f>
        <v>1.0920000000000001</v>
      </c>
      <c r="H46" s="156" t="s">
        <v>453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defaultColWidth="8.88671875" defaultRowHeight="14.4" x14ac:dyDescent="0.3"/>
  <cols>
    <col min="1" max="1" width="2.44140625" style="43" customWidth="1"/>
    <col min="2" max="2" width="24.44140625" style="43" bestFit="1" customWidth="1"/>
    <col min="3" max="3" width="17.44140625" style="43" bestFit="1" customWidth="1"/>
    <col min="4" max="4" width="6.44140625" style="43" bestFit="1" customWidth="1"/>
    <col min="5" max="5" width="8" style="43" bestFit="1" customWidth="1"/>
    <col min="6" max="6" width="9.6640625" style="43" bestFit="1" customWidth="1"/>
    <col min="7" max="7" width="6" style="43" bestFit="1" customWidth="1"/>
    <col min="8" max="8" width="8.44140625" style="43" bestFit="1" customWidth="1"/>
    <col min="9" max="9" width="7.44140625" style="43" bestFit="1" customWidth="1"/>
    <col min="10" max="10" width="8.44140625" style="43" bestFit="1" customWidth="1"/>
    <col min="11" max="11" width="7.44140625" style="43" bestFit="1" customWidth="1"/>
    <col min="12" max="12" width="26.44140625" style="174" bestFit="1" customWidth="1"/>
    <col min="13" max="13" width="22.44140625" style="174" bestFit="1" customWidth="1"/>
    <col min="14" max="15" width="6" style="43" bestFit="1" customWidth="1"/>
    <col min="16" max="16" width="8.44140625" style="43" bestFit="1" customWidth="1"/>
    <col min="17" max="17" width="7.44140625" style="43" bestFit="1" customWidth="1"/>
    <col min="18" max="18" width="8.44140625" style="43" bestFit="1" customWidth="1"/>
    <col min="19" max="20" width="9.44140625" style="43" bestFit="1" customWidth="1"/>
    <col min="21" max="21" width="9.88671875" style="43" bestFit="1" customWidth="1"/>
    <col min="22" max="16384" width="8.88671875" style="43"/>
  </cols>
  <sheetData>
    <row r="1" spans="1:21" x14ac:dyDescent="0.3">
      <c r="B1" s="257" t="s">
        <v>187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46" customFormat="1" ht="41.4" x14ac:dyDescent="0.3">
      <c r="A2" s="270" t="s">
        <v>174</v>
      </c>
      <c r="B2" s="42" t="s">
        <v>186</v>
      </c>
      <c r="C2" s="42" t="s">
        <v>463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462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439</v>
      </c>
      <c r="S2" s="44" t="s">
        <v>177</v>
      </c>
      <c r="T2" s="44" t="s">
        <v>176</v>
      </c>
      <c r="U2" s="42" t="s">
        <v>173</v>
      </c>
    </row>
    <row r="3" spans="1:21" x14ac:dyDescent="0.3">
      <c r="A3" s="271"/>
      <c r="B3" s="177" t="s">
        <v>515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12.394841666666665</v>
      </c>
      <c r="I3" s="59">
        <f>H3*G3</f>
        <v>1.8760682261208577</v>
      </c>
      <c r="J3" s="59">
        <f t="shared" ref="J3:J14" si="4">IF(B3&gt;0,VLOOKUP($B3,pre_implement,31),0)</f>
        <v>35.721933683333326</v>
      </c>
      <c r="K3" s="60">
        <f>J3*G3</f>
        <v>5.4068286276803113</v>
      </c>
      <c r="L3" s="174" t="s">
        <v>520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12.349649999999999</v>
      </c>
      <c r="Q3" s="59">
        <f>P3*G3</f>
        <v>1.8692280701754387</v>
      </c>
      <c r="R3" s="59">
        <f>I3+Q3</f>
        <v>3.7452962962962966</v>
      </c>
      <c r="S3" s="59">
        <f t="shared" ref="S3:S14" si="8">IF(L3&gt;0,VLOOKUP($L3,tractor_data,24),0)</f>
        <v>36.176241399999995</v>
      </c>
      <c r="T3" s="59">
        <f>S3*G3</f>
        <v>5.4755920935672515</v>
      </c>
      <c r="U3" s="59">
        <f>T3+K3</f>
        <v>10.882420721247563</v>
      </c>
    </row>
    <row r="4" spans="1:21" x14ac:dyDescent="0.3">
      <c r="A4" s="271"/>
      <c r="B4" s="177" t="s">
        <v>514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4" t="s">
        <v>520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3">
      <c r="A5" s="271"/>
      <c r="B5" s="177" t="s">
        <v>516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3.4941374999999999</v>
      </c>
      <c r="I5" s="59">
        <f t="shared" si="10"/>
        <v>0.36397265625000003</v>
      </c>
      <c r="J5" s="59">
        <f t="shared" si="4"/>
        <v>12.587630343749998</v>
      </c>
      <c r="K5" s="60">
        <f t="shared" si="11"/>
        <v>1.3112114941406248</v>
      </c>
      <c r="L5" s="174" t="s">
        <v>520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12.349649999999999</v>
      </c>
      <c r="Q5" s="59">
        <f t="shared" si="13"/>
        <v>1.2864218749999998</v>
      </c>
      <c r="R5" s="59">
        <f t="shared" si="14"/>
        <v>1.6503945312499999</v>
      </c>
      <c r="S5" s="59">
        <f t="shared" si="8"/>
        <v>36.176241399999995</v>
      </c>
      <c r="T5" s="59">
        <f t="shared" si="15"/>
        <v>3.7683584791666664</v>
      </c>
      <c r="U5" s="59">
        <f t="shared" si="16"/>
        <v>5.079569973307291</v>
      </c>
    </row>
    <row r="6" spans="1:21" x14ac:dyDescent="0.3">
      <c r="A6" s="271"/>
      <c r="B6" s="177" t="s">
        <v>517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4" t="s">
        <v>507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7.1213849999999983</v>
      </c>
      <c r="Q6" s="59">
        <f t="shared" si="13"/>
        <v>0.74604985714285699</v>
      </c>
      <c r="R6" s="59">
        <f t="shared" si="14"/>
        <v>1.7831986071428569</v>
      </c>
      <c r="S6" s="59">
        <f t="shared" si="8"/>
        <v>20.860910459999996</v>
      </c>
      <c r="T6" s="59">
        <f t="shared" si="15"/>
        <v>2.1854287148571423</v>
      </c>
      <c r="U6" s="59">
        <f t="shared" si="16"/>
        <v>4.9769721948571419</v>
      </c>
    </row>
    <row r="7" spans="1:21" x14ac:dyDescent="0.3">
      <c r="A7" s="271"/>
      <c r="B7" s="177" t="s">
        <v>518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10.007899999999999</v>
      </c>
      <c r="I7" s="59">
        <f t="shared" si="10"/>
        <v>1.0921319444444446</v>
      </c>
      <c r="J7" s="59">
        <f t="shared" si="4"/>
        <v>15.492229199999999</v>
      </c>
      <c r="K7" s="60">
        <f t="shared" si="11"/>
        <v>1.69062025</v>
      </c>
      <c r="L7" s="174" t="s">
        <v>507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7.1213849999999983</v>
      </c>
      <c r="Q7" s="59">
        <f t="shared" si="13"/>
        <v>0.77713526785714282</v>
      </c>
      <c r="R7" s="59">
        <f t="shared" si="14"/>
        <v>1.8692672123015874</v>
      </c>
      <c r="S7" s="59">
        <f t="shared" si="8"/>
        <v>20.860910459999996</v>
      </c>
      <c r="T7" s="59">
        <f t="shared" si="15"/>
        <v>2.2764882446428572</v>
      </c>
      <c r="U7" s="59">
        <f t="shared" si="16"/>
        <v>3.967108494642857</v>
      </c>
    </row>
    <row r="8" spans="1:21" x14ac:dyDescent="0.3">
      <c r="A8" s="271"/>
      <c r="B8" s="177" t="s">
        <v>519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4.8529687499999996</v>
      </c>
      <c r="I8" s="59">
        <f t="shared" si="10"/>
        <v>0.41063581730769227</v>
      </c>
      <c r="J8" s="59">
        <f t="shared" si="4"/>
        <v>8.0132219999999972</v>
      </c>
      <c r="K8" s="60">
        <f t="shared" si="11"/>
        <v>0.67804186153846135</v>
      </c>
      <c r="L8" s="174" t="s">
        <v>507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7.1213849999999983</v>
      </c>
      <c r="Q8" s="59">
        <f t="shared" si="13"/>
        <v>0.60257873076923063</v>
      </c>
      <c r="R8" s="59">
        <f t="shared" si="14"/>
        <v>1.013214548076923</v>
      </c>
      <c r="S8" s="59">
        <f t="shared" si="8"/>
        <v>20.860910459999996</v>
      </c>
      <c r="T8" s="59">
        <f t="shared" si="15"/>
        <v>1.7651539619999999</v>
      </c>
      <c r="U8" s="59">
        <f t="shared" si="16"/>
        <v>2.4431958235384612</v>
      </c>
    </row>
    <row r="9" spans="1:21" x14ac:dyDescent="0.3">
      <c r="A9" s="271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3">
      <c r="A10" s="271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3">
      <c r="A11" s="271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3">
      <c r="A12" s="271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3">
      <c r="A13" s="271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3">
      <c r="A14" s="271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3">
      <c r="A15" s="272"/>
      <c r="B15" s="47"/>
      <c r="C15" s="47"/>
      <c r="D15" s="61"/>
      <c r="E15" s="61"/>
      <c r="F15" s="61"/>
      <c r="G15" s="62">
        <f>SUM(G3:G14)</f>
        <v>0.61541365787205582</v>
      </c>
      <c r="H15" s="61"/>
      <c r="I15" s="63"/>
      <c r="J15" s="61"/>
      <c r="K15" s="63"/>
      <c r="L15" s="175"/>
      <c r="M15" s="175"/>
      <c r="N15" s="61"/>
      <c r="O15" s="62">
        <f>SUM(O3:O14)</f>
        <v>5.0967218929665323</v>
      </c>
      <c r="P15" s="61"/>
      <c r="Q15" s="63"/>
      <c r="R15" s="63">
        <f>SUM(R3:R14)</f>
        <v>11.716213363966471</v>
      </c>
      <c r="S15" s="61"/>
      <c r="T15" s="63"/>
      <c r="U15" s="63">
        <f>SUM(U3:U14)</f>
        <v>32.154404319944504</v>
      </c>
    </row>
    <row r="16" spans="1:21" x14ac:dyDescent="0.3">
      <c r="B16" s="156" t="s">
        <v>453</v>
      </c>
      <c r="C16" s="156"/>
    </row>
    <row r="17" spans="1:14" x14ac:dyDescent="0.3">
      <c r="A17" s="51"/>
      <c r="B17" s="257" t="s">
        <v>180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124"/>
    </row>
    <row r="18" spans="1:14" s="48" customFormat="1" ht="41.4" x14ac:dyDescent="0.3">
      <c r="A18" s="269" t="s">
        <v>179</v>
      </c>
      <c r="B18" s="49" t="s">
        <v>188</v>
      </c>
      <c r="C18" s="188" t="s">
        <v>463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 x14ac:dyDescent="0.3">
      <c r="A19" s="269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3">
      <c r="A20" s="269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3">
      <c r="A21" s="269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3">
      <c r="A22" s="269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3">
      <c r="A23" s="269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3">
      <c r="A24" s="26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3">
      <c r="B25" s="156" t="s">
        <v>453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>
      <selection activeCell="C19" sqref="C19"/>
    </sheetView>
  </sheetViews>
  <sheetFormatPr defaultColWidth="8.88671875" defaultRowHeight="14.4" x14ac:dyDescent="0.3"/>
  <cols>
    <col min="1" max="1" width="10.44140625" customWidth="1"/>
    <col min="2" max="2" width="25.88671875" bestFit="1" customWidth="1"/>
    <col min="3" max="3" width="16.44140625" bestFit="1" customWidth="1"/>
    <col min="4" max="4" width="7.44140625" bestFit="1" customWidth="1"/>
    <col min="5" max="5" width="8" bestFit="1" customWidth="1"/>
    <col min="6" max="6" width="5.44140625" bestFit="1" customWidth="1"/>
    <col min="7" max="7" width="6" bestFit="1" customWidth="1"/>
    <col min="8" max="11" width="9.6640625" bestFit="1" customWidth="1"/>
    <col min="12" max="12" width="25.109375" bestFit="1" customWidth="1"/>
    <col min="13" max="13" width="21.44140625" bestFit="1" customWidth="1"/>
    <col min="14" max="14" width="9.44140625" bestFit="1" customWidth="1"/>
    <col min="15" max="15" width="6" bestFit="1" customWidth="1"/>
    <col min="16" max="16" width="8.44140625" bestFit="1" customWidth="1"/>
    <col min="17" max="18" width="7.33203125" bestFit="1" customWidth="1"/>
    <col min="19" max="19" width="9.44140625" bestFit="1" customWidth="1"/>
    <col min="20" max="21" width="8.44140625" bestFit="1" customWidth="1"/>
  </cols>
  <sheetData>
    <row r="1" spans="1:21" x14ac:dyDescent="0.3">
      <c r="B1" s="257" t="s">
        <v>198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54" customFormat="1" ht="41.4" x14ac:dyDescent="0.3">
      <c r="A2" s="55"/>
      <c r="B2" s="42" t="s">
        <v>197</v>
      </c>
      <c r="C2" s="42" t="s">
        <v>463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463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439</v>
      </c>
      <c r="S2" s="44" t="s">
        <v>193</v>
      </c>
      <c r="T2" s="44" t="s">
        <v>194</v>
      </c>
      <c r="U2" s="42" t="s">
        <v>173</v>
      </c>
    </row>
    <row r="3" spans="1:21" x14ac:dyDescent="0.3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3">
      <c r="A4" s="273" t="s">
        <v>209</v>
      </c>
      <c r="B4" s="174"/>
      <c r="C4" s="187" t="str">
        <f t="shared" si="0"/>
        <v xml:space="preserve"> </v>
      </c>
      <c r="D4" s="53">
        <f t="shared" si="1"/>
        <v>0</v>
      </c>
      <c r="E4" s="70">
        <f t="shared" si="2"/>
        <v>0</v>
      </c>
      <c r="F4" s="53">
        <v>1</v>
      </c>
      <c r="G4" s="70">
        <f t="shared" ref="G4:G10" si="5">F4*E4</f>
        <v>0</v>
      </c>
      <c r="H4" s="59">
        <f t="shared" si="3"/>
        <v>0</v>
      </c>
      <c r="I4" s="59">
        <f t="shared" ref="I4:I10" si="6">H4*G4</f>
        <v>0</v>
      </c>
      <c r="J4" s="59">
        <f t="shared" si="4"/>
        <v>0</v>
      </c>
      <c r="K4" s="59">
        <f t="shared" ref="K4:K10" si="7">J4*G4</f>
        <v>0</v>
      </c>
      <c r="L4" s="177" t="s">
        <v>508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0</v>
      </c>
      <c r="P4" s="59">
        <f t="shared" ref="P4:P10" si="11">IF(L4&lt;&gt;"",VLOOKUP($L4,tractor_data,17),0)</f>
        <v>30.196249999999999</v>
      </c>
      <c r="Q4" s="59">
        <f t="shared" ref="Q4:Q10" si="12">G4*P4</f>
        <v>0</v>
      </c>
      <c r="R4" s="65">
        <f t="shared" ref="R4:R10" si="13">I4+Q4</f>
        <v>0</v>
      </c>
      <c r="S4" s="59">
        <f t="shared" ref="S4:S10" si="14">IF(L4&lt;&gt;"",VLOOKUP($L4,tractor_data,24),0)</f>
        <v>191.95152200000001</v>
      </c>
      <c r="T4" s="59">
        <f t="shared" ref="T4:T10" si="15">S4*G4</f>
        <v>0</v>
      </c>
      <c r="U4" s="59">
        <f t="shared" ref="U4:U10" si="16">T4+K4</f>
        <v>0</v>
      </c>
    </row>
    <row r="5" spans="1:21" x14ac:dyDescent="0.3">
      <c r="A5" s="273"/>
      <c r="B5" s="174"/>
      <c r="C5" s="215" t="str">
        <f t="shared" si="0"/>
        <v xml:space="preserve"> </v>
      </c>
      <c r="D5" s="53">
        <f t="shared" si="1"/>
        <v>0</v>
      </c>
      <c r="E5" s="70">
        <f t="shared" si="2"/>
        <v>0</v>
      </c>
      <c r="F5" s="53">
        <v>1</v>
      </c>
      <c r="G5" s="70">
        <f t="shared" si="5"/>
        <v>0</v>
      </c>
      <c r="H5" s="59">
        <f t="shared" si="3"/>
        <v>0</v>
      </c>
      <c r="I5" s="59">
        <f t="shared" si="6"/>
        <v>0</v>
      </c>
      <c r="J5" s="59">
        <f t="shared" si="4"/>
        <v>0</v>
      </c>
      <c r="K5" s="59">
        <f t="shared" si="7"/>
        <v>0</v>
      </c>
      <c r="L5" s="234" t="s">
        <v>507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</v>
      </c>
      <c r="P5" s="59">
        <f t="shared" si="11"/>
        <v>7.1213849999999983</v>
      </c>
      <c r="Q5" s="59">
        <f t="shared" si="12"/>
        <v>0</v>
      </c>
      <c r="R5" s="68">
        <f t="shared" si="13"/>
        <v>0</v>
      </c>
      <c r="S5" s="59">
        <f t="shared" si="14"/>
        <v>20.860910459999996</v>
      </c>
      <c r="T5" s="59">
        <f t="shared" si="15"/>
        <v>0</v>
      </c>
      <c r="U5" s="59">
        <f t="shared" si="16"/>
        <v>0</v>
      </c>
    </row>
    <row r="6" spans="1:21" x14ac:dyDescent="0.3">
      <c r="A6" s="273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3">
      <c r="A7" s="273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3">
      <c r="A8" s="273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3">
      <c r="A9" s="273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3">
      <c r="A10" s="272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3">
      <c r="A11" s="72"/>
      <c r="B11" s="72"/>
      <c r="C11" s="72"/>
      <c r="D11" s="72"/>
      <c r="E11" s="72"/>
      <c r="F11" s="72"/>
      <c r="G11" s="73">
        <f>SUM(G3:G10)</f>
        <v>0</v>
      </c>
      <c r="H11" s="72"/>
      <c r="I11" s="75"/>
      <c r="J11" s="72"/>
      <c r="K11" s="75"/>
      <c r="L11" s="72"/>
      <c r="M11" s="72"/>
      <c r="N11" s="72"/>
      <c r="O11" s="73">
        <f>SUM(O3:O10)</f>
        <v>0</v>
      </c>
      <c r="P11" s="72"/>
      <c r="Q11" s="75"/>
      <c r="R11" s="75">
        <f>SUM(R3:R10)</f>
        <v>0</v>
      </c>
      <c r="S11" s="72"/>
      <c r="T11" s="75"/>
      <c r="U11" s="75">
        <f>SUM(U3:U10)</f>
        <v>0</v>
      </c>
    </row>
    <row r="12" spans="1:21" x14ac:dyDescent="0.3">
      <c r="B12" s="156" t="s">
        <v>453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24" sqref="H24"/>
    </sheetView>
  </sheetViews>
  <sheetFormatPr defaultColWidth="8.88671875" defaultRowHeight="14.4" x14ac:dyDescent="0.3"/>
  <cols>
    <col min="1" max="1" width="4.33203125" style="1" bestFit="1" customWidth="1"/>
    <col min="2" max="2" width="35.44140625" style="1" bestFit="1" customWidth="1"/>
    <col min="3" max="3" width="3.44140625" style="168" bestFit="1" customWidth="1"/>
    <col min="4" max="4" width="2.33203125" style="168" bestFit="1" customWidth="1"/>
    <col min="5" max="5" width="14.44140625" style="164" bestFit="1" customWidth="1"/>
    <col min="6" max="6" width="9.6640625" style="164" bestFit="1" customWidth="1"/>
    <col min="7" max="7" width="19.109375" style="164" bestFit="1" customWidth="1"/>
    <col min="8" max="8" width="7.88671875" style="30" bestFit="1" customWidth="1"/>
    <col min="9" max="10" width="5.44140625" style="1" bestFit="1" customWidth="1"/>
    <col min="11" max="11" width="3.33203125" style="1" bestFit="1" customWidth="1"/>
    <col min="12" max="12" width="8.109375" style="4" bestFit="1" customWidth="1"/>
    <col min="13" max="13" width="5.6640625" style="1" bestFit="1" customWidth="1"/>
    <col min="14" max="14" width="6.33203125" style="1" bestFit="1" customWidth="1"/>
    <col min="15" max="15" width="6" style="1" bestFit="1" customWidth="1"/>
    <col min="16" max="16" width="6.33203125" style="1" bestFit="1" customWidth="1"/>
    <col min="17" max="17" width="5.33203125" style="1" bestFit="1" customWidth="1"/>
    <col min="18" max="18" width="6" style="1" bestFit="1" customWidth="1"/>
    <col min="19" max="20" width="5.44140625" style="1" bestFit="1" customWidth="1"/>
    <col min="21" max="21" width="4.33203125" style="1" bestFit="1" customWidth="1"/>
    <col min="22" max="22" width="11.109375" style="3" bestFit="1" customWidth="1"/>
    <col min="23" max="23" width="8.44140625" style="1" bestFit="1" customWidth="1"/>
    <col min="24" max="24" width="9.44140625" style="2" bestFit="1" customWidth="1"/>
    <col min="25" max="25" width="8.44140625" style="1" bestFit="1" customWidth="1"/>
    <col min="26" max="27" width="9.44140625" style="1" bestFit="1" customWidth="1"/>
    <col min="28" max="28" width="10.44140625" style="1" bestFit="1" customWidth="1"/>
    <col min="29" max="32" width="9.44140625" style="1" bestFit="1" customWidth="1"/>
    <col min="33" max="33" width="22.88671875" style="1" bestFit="1" customWidth="1"/>
    <col min="34" max="34" width="6.44140625" style="1" bestFit="1" customWidth="1"/>
    <col min="35" max="35" width="7.88671875" style="1" bestFit="1" customWidth="1"/>
    <col min="36" max="16384" width="8.88671875" style="1"/>
  </cols>
  <sheetData>
    <row r="1" spans="1:35" x14ac:dyDescent="0.3">
      <c r="A1" s="276" t="s">
        <v>467</v>
      </c>
      <c r="B1" s="277"/>
      <c r="C1" s="278" t="s">
        <v>132</v>
      </c>
      <c r="D1" s="279"/>
      <c r="E1" s="279"/>
      <c r="F1" s="219">
        <v>0.09</v>
      </c>
    </row>
    <row r="2" spans="1:35" ht="15" thickBot="1" x14ac:dyDescent="0.35">
      <c r="C2" s="280" t="s">
        <v>131</v>
      </c>
      <c r="D2" s="281"/>
      <c r="E2" s="281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3">
      <c r="C3" s="1"/>
      <c r="D3" s="218"/>
      <c r="E3" s="1"/>
      <c r="R3" s="274" t="s">
        <v>130</v>
      </c>
      <c r="S3" s="274"/>
      <c r="T3" s="274"/>
      <c r="U3" s="274"/>
      <c r="V3" s="274"/>
      <c r="W3" s="274"/>
      <c r="X3" s="275" t="s">
        <v>129</v>
      </c>
      <c r="Y3" s="275"/>
    </row>
    <row r="4" spans="1:35" s="15" customFormat="1" ht="10.199999999999999" x14ac:dyDescent="0.2">
      <c r="A4" s="26"/>
      <c r="B4" s="26" t="s">
        <v>127</v>
      </c>
      <c r="C4" s="165" t="s">
        <v>128</v>
      </c>
      <c r="D4" s="166" t="s">
        <v>460</v>
      </c>
      <c r="E4" s="167" t="s">
        <v>126</v>
      </c>
      <c r="F4" s="167" t="s">
        <v>125</v>
      </c>
      <c r="G4" s="167" t="s">
        <v>461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3">
      <c r="A5" s="244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459</v>
      </c>
      <c r="E5" s="164" t="s">
        <v>478</v>
      </c>
      <c r="F5" s="164" t="s">
        <v>201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  <c r="AG5" s="1">
        <v>8015.4999999999991</v>
      </c>
    </row>
    <row r="6" spans="1:35" x14ac:dyDescent="0.3">
      <c r="A6" s="244">
        <v>66</v>
      </c>
      <c r="B6" s="1" t="str">
        <f t="shared" si="0"/>
        <v>0.02, Bed-Disk  (Hipper)  6R-30</v>
      </c>
      <c r="C6" s="168">
        <v>0.02</v>
      </c>
      <c r="D6" s="164" t="s">
        <v>459</v>
      </c>
      <c r="E6" s="164" t="s">
        <v>478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  <c r="AG6" s="223">
        <v>13119.999999999998</v>
      </c>
    </row>
    <row r="7" spans="1:35" x14ac:dyDescent="0.3">
      <c r="A7" s="244">
        <v>67</v>
      </c>
      <c r="B7" s="1" t="str">
        <f t="shared" si="0"/>
        <v>0.03, Bed-Disk  (Hipper)  6R-36</v>
      </c>
      <c r="C7" s="168">
        <v>0.03</v>
      </c>
      <c r="D7" s="164" t="s">
        <v>459</v>
      </c>
      <c r="E7" s="164" t="s">
        <v>478</v>
      </c>
      <c r="F7" s="164" t="s">
        <v>202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  <c r="AG7" s="223">
        <v>13837.499999999998</v>
      </c>
    </row>
    <row r="8" spans="1:35" x14ac:dyDescent="0.3">
      <c r="A8" s="244">
        <v>68</v>
      </c>
      <c r="B8" s="1" t="str">
        <f t="shared" si="0"/>
        <v>0.04, Bed-Disk  (Hipper)  8R-30</v>
      </c>
      <c r="C8" s="168">
        <v>0.04</v>
      </c>
      <c r="D8" s="164" t="s">
        <v>459</v>
      </c>
      <c r="E8" s="164" t="s">
        <v>478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  <c r="AG8" s="223">
        <v>17835</v>
      </c>
    </row>
    <row r="9" spans="1:35" x14ac:dyDescent="0.3">
      <c r="A9" s="244">
        <v>70</v>
      </c>
      <c r="B9" s="1" t="str">
        <f t="shared" si="0"/>
        <v>0.05, Bed-Disk  (Hipper) 10R-30</v>
      </c>
      <c r="C9" s="168">
        <v>0.05</v>
      </c>
      <c r="D9" s="164" t="s">
        <v>459</v>
      </c>
      <c r="E9" s="164" t="s">
        <v>478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  <c r="AG9" s="223">
        <v>20397.5</v>
      </c>
    </row>
    <row r="10" spans="1:35" x14ac:dyDescent="0.3">
      <c r="A10" s="244">
        <v>298</v>
      </c>
      <c r="B10" s="1" t="str">
        <f t="shared" si="0"/>
        <v>0.06, Bed-Disk  (Hipper) 12R-30</v>
      </c>
      <c r="C10" s="168">
        <v>0.06</v>
      </c>
      <c r="D10" s="164" t="s">
        <v>459</v>
      </c>
      <c r="E10" s="164" t="s">
        <v>478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  <c r="AG10" s="223">
        <v>29827.499999999996</v>
      </c>
    </row>
    <row r="11" spans="1:35" x14ac:dyDescent="0.3">
      <c r="A11" s="244">
        <v>71</v>
      </c>
      <c r="B11" s="1" t="str">
        <f t="shared" si="0"/>
        <v>0.07, Bed-Disk  (Hipper) 10R-36</v>
      </c>
      <c r="C11" s="168">
        <v>7.0000000000000007E-2</v>
      </c>
      <c r="D11" s="164" t="s">
        <v>459</v>
      </c>
      <c r="E11" s="164" t="s">
        <v>478</v>
      </c>
      <c r="F11" s="164" t="s">
        <v>204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  <c r="AG11" s="223">
        <v>23677.499999999996</v>
      </c>
    </row>
    <row r="12" spans="1:35" x14ac:dyDescent="0.3">
      <c r="A12" s="244">
        <v>240</v>
      </c>
      <c r="B12" s="1" t="str">
        <f t="shared" si="0"/>
        <v>0.08, Bed-Disk  (Hipper)  8R-36 2x1</v>
      </c>
      <c r="C12" s="168">
        <v>0.08</v>
      </c>
      <c r="D12" s="164" t="s">
        <v>459</v>
      </c>
      <c r="E12" s="164" t="s">
        <v>478</v>
      </c>
      <c r="F12" s="164" t="s">
        <v>203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  <c r="AG12" s="223">
        <v>32697.499999999996</v>
      </c>
    </row>
    <row r="13" spans="1:35" x14ac:dyDescent="0.3">
      <c r="A13" s="244">
        <v>241</v>
      </c>
      <c r="B13" s="1" t="str">
        <f t="shared" si="0"/>
        <v>0.09, Bed-Disk  (Hipper) 12R-36</v>
      </c>
      <c r="C13" s="168">
        <v>0.09</v>
      </c>
      <c r="D13" s="164" t="s">
        <v>459</v>
      </c>
      <c r="E13" s="164" t="s">
        <v>478</v>
      </c>
      <c r="F13" s="164" t="s">
        <v>200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  <c r="AG13" s="223">
        <v>32697.499999999996</v>
      </c>
    </row>
    <row r="14" spans="1:35" x14ac:dyDescent="0.3">
      <c r="A14" s="244">
        <v>411</v>
      </c>
      <c r="B14" s="1" t="str">
        <f t="shared" si="0"/>
        <v>0.1, Bed-Disk  (Hipper) Fl  8R-36</v>
      </c>
      <c r="C14" s="168">
        <v>0.1</v>
      </c>
      <c r="D14" s="164" t="s">
        <v>459</v>
      </c>
      <c r="E14" s="164" t="s">
        <v>479</v>
      </c>
      <c r="F14" s="164" t="s">
        <v>199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  <c r="AG14" s="223">
        <v>21832.499999999996</v>
      </c>
    </row>
    <row r="15" spans="1:35" x14ac:dyDescent="0.3">
      <c r="A15" s="244">
        <v>69</v>
      </c>
      <c r="B15" s="1" t="str">
        <f t="shared" si="0"/>
        <v>0.11, Bed-Disk  (Hipper) Rd  8R-36</v>
      </c>
      <c r="C15" s="168">
        <v>0.11</v>
      </c>
      <c r="D15" s="164" t="s">
        <v>459</v>
      </c>
      <c r="E15" s="164" t="s">
        <v>480</v>
      </c>
      <c r="F15" s="164" t="s">
        <v>199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  <c r="AG15" s="223">
        <v>20295</v>
      </c>
    </row>
    <row r="16" spans="1:35" x14ac:dyDescent="0.3">
      <c r="A16" s="244">
        <v>611</v>
      </c>
      <c r="B16" s="1" t="str">
        <f t="shared" si="0"/>
        <v>0.12, Bed-Disk  w/roller 8R-30</v>
      </c>
      <c r="C16" s="168">
        <v>0.12</v>
      </c>
      <c r="D16" s="164" t="s">
        <v>459</v>
      </c>
      <c r="E16" s="164" t="s">
        <v>476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23">
        <v>22652.499999999996</v>
      </c>
    </row>
    <row r="17" spans="1:35" x14ac:dyDescent="0.3">
      <c r="A17" s="244">
        <v>732</v>
      </c>
      <c r="B17" s="1" t="str">
        <f t="shared" si="0"/>
        <v>0.13, Bed-Disk  w/roller 8R-36</v>
      </c>
      <c r="C17" s="168">
        <v>0.13</v>
      </c>
      <c r="D17" s="164" t="s">
        <v>459</v>
      </c>
      <c r="E17" s="164" t="s">
        <v>476</v>
      </c>
      <c r="F17" s="164" t="s">
        <v>199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23">
        <v>26034.999999999996</v>
      </c>
    </row>
    <row r="18" spans="1:35" x14ac:dyDescent="0.3">
      <c r="A18" s="244">
        <v>301</v>
      </c>
      <c r="B18" s="1" t="str">
        <f t="shared" si="0"/>
        <v>0.14, Bed-Disk  w/roller 12R-30</v>
      </c>
      <c r="C18" s="168">
        <v>0.14000000000000001</v>
      </c>
      <c r="D18" s="164" t="s">
        <v>459</v>
      </c>
      <c r="E18" s="164" t="s">
        <v>476</v>
      </c>
      <c r="F18" s="164" t="s">
        <v>477</v>
      </c>
      <c r="G18" s="164" t="str">
        <f t="shared" si="1"/>
        <v>Bed-Disk  w/roller 12R-30</v>
      </c>
      <c r="H18" s="30">
        <v>48866.159999999996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23">
        <v>48379.999999999993</v>
      </c>
    </row>
    <row r="19" spans="1:35" x14ac:dyDescent="0.3">
      <c r="A19" s="244">
        <v>594</v>
      </c>
      <c r="B19" s="1" t="str">
        <f t="shared" si="0"/>
        <v>0.15, Bed-Middle Buster 4R-36</v>
      </c>
      <c r="C19" s="168">
        <v>0.15</v>
      </c>
      <c r="D19" s="164" t="s">
        <v>459</v>
      </c>
      <c r="E19" s="164" t="s">
        <v>481</v>
      </c>
      <c r="F19" s="164" t="s">
        <v>201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3">
        <v>18655</v>
      </c>
    </row>
    <row r="20" spans="1:35" x14ac:dyDescent="0.3">
      <c r="A20" s="244">
        <v>119</v>
      </c>
      <c r="B20" s="1" t="str">
        <f t="shared" si="0"/>
        <v>0.16, Bed-Middle Buster 6R-36</v>
      </c>
      <c r="C20" s="168">
        <v>0.16</v>
      </c>
      <c r="D20" s="164" t="s">
        <v>459</v>
      </c>
      <c r="E20" s="164" t="s">
        <v>481</v>
      </c>
      <c r="F20" s="164" t="s">
        <v>202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3">
        <v>15887.499999999998</v>
      </c>
    </row>
    <row r="21" spans="1:35" s="13" customFormat="1" x14ac:dyDescent="0.3">
      <c r="A21" s="244">
        <v>120</v>
      </c>
      <c r="B21" s="1" t="str">
        <f t="shared" si="0"/>
        <v>0.17, Bed-Middle Buster 8R-30</v>
      </c>
      <c r="C21" s="168">
        <v>0.17</v>
      </c>
      <c r="D21" s="164" t="s">
        <v>459</v>
      </c>
      <c r="E21" s="164" t="s">
        <v>481</v>
      </c>
      <c r="F21" s="164" t="s">
        <v>25</v>
      </c>
      <c r="G21" s="164" t="str">
        <f t="shared" si="1"/>
        <v>Bed-Middle Buster 8R-30</v>
      </c>
      <c r="H21" s="250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>
        <v>22959.999999999996</v>
      </c>
      <c r="AH21" s="223"/>
      <c r="AI21" s="223"/>
    </row>
    <row r="22" spans="1:35" x14ac:dyDescent="0.3">
      <c r="A22" s="244">
        <v>121</v>
      </c>
      <c r="B22" s="1" t="str">
        <f t="shared" si="0"/>
        <v>0.18, Bed-Middle Buster 8R-36</v>
      </c>
      <c r="C22" s="168">
        <v>0.18</v>
      </c>
      <c r="D22" s="164" t="s">
        <v>459</v>
      </c>
      <c r="E22" s="164" t="s">
        <v>481</v>
      </c>
      <c r="F22" s="164" t="s">
        <v>199</v>
      </c>
      <c r="G22" s="164" t="str">
        <f t="shared" si="1"/>
        <v>Bed-Middle Buster 8R-36</v>
      </c>
      <c r="H22" s="25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3">
        <v>23369.999999999996</v>
      </c>
    </row>
    <row r="23" spans="1:35" x14ac:dyDescent="0.3">
      <c r="A23" s="244">
        <v>246</v>
      </c>
      <c r="B23" s="1" t="str">
        <f t="shared" si="0"/>
        <v>0.19, Bed-Middle Buster 8R-36 2x1</v>
      </c>
      <c r="C23" s="168">
        <v>0.19</v>
      </c>
      <c r="D23" s="164" t="s">
        <v>459</v>
      </c>
      <c r="E23" s="164" t="s">
        <v>481</v>
      </c>
      <c r="F23" s="164" t="s">
        <v>203</v>
      </c>
      <c r="G23" s="164" t="str">
        <f t="shared" si="1"/>
        <v>Bed-Middle Buster 8R-36 2x1</v>
      </c>
      <c r="H23" s="25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3">
        <v>36592.5</v>
      </c>
    </row>
    <row r="24" spans="1:35" x14ac:dyDescent="0.3">
      <c r="A24" s="244">
        <v>122</v>
      </c>
      <c r="B24" s="1" t="str">
        <f t="shared" si="0"/>
        <v>0.2, Bed-Middle Buster 10R-30</v>
      </c>
      <c r="C24" s="168">
        <v>0.2</v>
      </c>
      <c r="D24" s="164" t="s">
        <v>459</v>
      </c>
      <c r="E24" s="164" t="s">
        <v>482</v>
      </c>
      <c r="F24" s="164" t="s">
        <v>24</v>
      </c>
      <c r="G24" s="164" t="str">
        <f t="shared" si="1"/>
        <v>Bed-Middle Buster 10R-30</v>
      </c>
      <c r="H24" s="25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3">
        <v>30852.499999999996</v>
      </c>
    </row>
    <row r="25" spans="1:35" x14ac:dyDescent="0.3">
      <c r="A25" s="244">
        <v>123</v>
      </c>
      <c r="B25" s="1" t="str">
        <f t="shared" si="0"/>
        <v>0.21, Bed-Middle Buster 10R-36</v>
      </c>
      <c r="C25" s="168">
        <v>0.21</v>
      </c>
      <c r="D25" s="164" t="s">
        <v>459</v>
      </c>
      <c r="E25" s="164" t="s">
        <v>482</v>
      </c>
      <c r="F25" s="164" t="s">
        <v>204</v>
      </c>
      <c r="G25" s="164" t="str">
        <f t="shared" si="1"/>
        <v>Bed-Middle Buster 10R-36</v>
      </c>
      <c r="H25" s="25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3">
        <v>33927.5</v>
      </c>
    </row>
    <row r="26" spans="1:35" x14ac:dyDescent="0.3">
      <c r="A26" s="244">
        <v>247</v>
      </c>
      <c r="B26" s="1" t="str">
        <f t="shared" si="0"/>
        <v>0.22, Bed-Middle Buster 12R-36</v>
      </c>
      <c r="C26" s="168">
        <v>0.22</v>
      </c>
      <c r="D26" s="164" t="s">
        <v>459</v>
      </c>
      <c r="E26" s="164" t="s">
        <v>482</v>
      </c>
      <c r="F26" s="164" t="s">
        <v>200</v>
      </c>
      <c r="G26" s="164" t="str">
        <f t="shared" si="1"/>
        <v>Bed-Middle Buster 12R-36</v>
      </c>
      <c r="H26" s="25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3">
        <v>36592.5</v>
      </c>
    </row>
    <row r="27" spans="1:35" x14ac:dyDescent="0.3">
      <c r="A27" s="244">
        <v>416</v>
      </c>
      <c r="B27" s="1" t="str">
        <f t="shared" si="0"/>
        <v>0.23, Bed-Paratill   Fold 8R-36</v>
      </c>
      <c r="C27" s="168">
        <v>0.23</v>
      </c>
      <c r="D27" s="164" t="s">
        <v>459</v>
      </c>
      <c r="E27" s="164" t="s">
        <v>483</v>
      </c>
      <c r="F27" s="164" t="s">
        <v>199</v>
      </c>
      <c r="G27" s="164" t="str">
        <f t="shared" si="1"/>
        <v>Bed-Paratill   Fold 8R-36</v>
      </c>
      <c r="H27" s="250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23">
        <v>55759.999999999993</v>
      </c>
    </row>
    <row r="28" spans="1:35" x14ac:dyDescent="0.3">
      <c r="A28" s="244">
        <v>610</v>
      </c>
      <c r="B28" s="1" t="str">
        <f t="shared" si="0"/>
        <v>0.24, Bed-Paratill   Fold10R-30</v>
      </c>
      <c r="C28" s="168">
        <v>0.24</v>
      </c>
      <c r="D28" s="164" t="s">
        <v>459</v>
      </c>
      <c r="E28" s="164" t="s">
        <v>483</v>
      </c>
      <c r="F28" s="164" t="s">
        <v>24</v>
      </c>
      <c r="G28" s="164" t="str">
        <f t="shared" si="1"/>
        <v>Bed-Paratill   Fold10R-30</v>
      </c>
      <c r="H28" s="24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3">
        <v>63293.749999999993</v>
      </c>
    </row>
    <row r="29" spans="1:35" x14ac:dyDescent="0.3">
      <c r="A29" s="244">
        <v>486</v>
      </c>
      <c r="B29" s="1" t="str">
        <f t="shared" si="0"/>
        <v>0.25, Bed-Paratill   Fold 8R-36 2x1</v>
      </c>
      <c r="C29" s="168">
        <v>0.25</v>
      </c>
      <c r="D29" s="164" t="s">
        <v>459</v>
      </c>
      <c r="E29" s="164" t="s">
        <v>483</v>
      </c>
      <c r="F29" s="164" t="s">
        <v>203</v>
      </c>
      <c r="G29" s="164" t="str">
        <f t="shared" si="1"/>
        <v>Bed-Paratill   Fold 8R-36 2x1</v>
      </c>
      <c r="H29" s="250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23">
        <v>70827.5</v>
      </c>
    </row>
    <row r="30" spans="1:35" x14ac:dyDescent="0.3">
      <c r="A30" s="244">
        <v>417</v>
      </c>
      <c r="B30" s="1" t="str">
        <f t="shared" si="0"/>
        <v>0.26, Bed-Paratill   Fold12R-36</v>
      </c>
      <c r="C30" s="168">
        <v>0.26</v>
      </c>
      <c r="D30" s="164" t="s">
        <v>459</v>
      </c>
      <c r="E30" s="164" t="s">
        <v>483</v>
      </c>
      <c r="F30" s="164" t="s">
        <v>200</v>
      </c>
      <c r="G30" s="164" t="str">
        <f t="shared" si="1"/>
        <v>Bed-Paratill   Fold12R-36</v>
      </c>
      <c r="H30" s="250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23">
        <v>70827.5</v>
      </c>
    </row>
    <row r="31" spans="1:35" x14ac:dyDescent="0.3">
      <c r="A31" s="244">
        <v>409</v>
      </c>
      <c r="B31" s="1" t="str">
        <f t="shared" si="0"/>
        <v>0.27, Bed-Paratill   Rigid 4R-30</v>
      </c>
      <c r="C31" s="168">
        <v>0.27</v>
      </c>
      <c r="D31" s="164" t="s">
        <v>459</v>
      </c>
      <c r="E31" s="164" t="s">
        <v>484</v>
      </c>
      <c r="F31" s="164" t="s">
        <v>48</v>
      </c>
      <c r="G31" s="164" t="str">
        <f t="shared" si="1"/>
        <v>Bed-Paratill   Rigid 4R-30</v>
      </c>
      <c r="H31" s="250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23">
        <v>16912.5</v>
      </c>
    </row>
    <row r="32" spans="1:35" x14ac:dyDescent="0.3">
      <c r="A32" s="244">
        <v>142</v>
      </c>
      <c r="B32" s="1" t="str">
        <f t="shared" si="0"/>
        <v>0.28, Bed-Paratill   Rigid 4R-36</v>
      </c>
      <c r="C32" s="168">
        <v>0.28000000000000003</v>
      </c>
      <c r="D32" s="164" t="s">
        <v>459</v>
      </c>
      <c r="E32" s="164" t="s">
        <v>484</v>
      </c>
      <c r="F32" s="164" t="s">
        <v>201</v>
      </c>
      <c r="G32" s="164" t="str">
        <f t="shared" si="1"/>
        <v>Bed-Paratill   Rigid 4R-36</v>
      </c>
      <c r="H32" s="250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23">
        <v>15579.999999999998</v>
      </c>
    </row>
    <row r="33" spans="1:33" x14ac:dyDescent="0.3">
      <c r="A33" s="244">
        <v>410</v>
      </c>
      <c r="B33" s="1" t="str">
        <f t="shared" si="0"/>
        <v>0.29, Bed-Paratill   Rigid 6R-30</v>
      </c>
      <c r="C33" s="168">
        <v>0.28999999999999998</v>
      </c>
      <c r="D33" s="164" t="s">
        <v>459</v>
      </c>
      <c r="E33" s="164" t="s">
        <v>484</v>
      </c>
      <c r="F33" s="164" t="s">
        <v>53</v>
      </c>
      <c r="G33" s="164" t="str">
        <f t="shared" si="1"/>
        <v>Bed-Paratill   Rigid 6R-30</v>
      </c>
      <c r="H33" s="250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23">
        <v>23164.999999999996</v>
      </c>
    </row>
    <row r="34" spans="1:33" x14ac:dyDescent="0.3">
      <c r="A34" s="244">
        <v>258</v>
      </c>
      <c r="B34" s="1" t="str">
        <f t="shared" si="0"/>
        <v>0.3, Bed-Paratill   Rigid 6R-36</v>
      </c>
      <c r="C34" s="168">
        <v>0.3</v>
      </c>
      <c r="D34" s="164" t="s">
        <v>459</v>
      </c>
      <c r="E34" s="164" t="s">
        <v>484</v>
      </c>
      <c r="F34" s="164" t="s">
        <v>202</v>
      </c>
      <c r="G34" s="164" t="str">
        <f t="shared" si="1"/>
        <v>Bed-Paratill   Rigid 6R-36</v>
      </c>
      <c r="H34" s="250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23">
        <v>20807.5</v>
      </c>
    </row>
    <row r="35" spans="1:33" x14ac:dyDescent="0.3">
      <c r="A35" s="244">
        <v>414</v>
      </c>
      <c r="B35" s="1" t="str">
        <f t="shared" si="0"/>
        <v>0.31, Bed-Paratill   Rigid 8R-30</v>
      </c>
      <c r="C35" s="168">
        <v>0.31</v>
      </c>
      <c r="D35" s="164" t="s">
        <v>459</v>
      </c>
      <c r="E35" s="164" t="s">
        <v>484</v>
      </c>
      <c r="F35" s="164" t="s">
        <v>25</v>
      </c>
      <c r="G35" s="164" t="str">
        <f t="shared" si="1"/>
        <v>Bed-Paratill   Rigid 8R-30</v>
      </c>
      <c r="H35" s="250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23">
        <v>27879.999999999996</v>
      </c>
    </row>
    <row r="36" spans="1:33" x14ac:dyDescent="0.3">
      <c r="A36" s="244">
        <v>415</v>
      </c>
      <c r="B36" s="1" t="str">
        <f t="shared" si="0"/>
        <v>0.32, Bed-Paratill   Rigid 8R-36</v>
      </c>
      <c r="C36" s="168">
        <v>0.32</v>
      </c>
      <c r="D36" s="164" t="s">
        <v>459</v>
      </c>
      <c r="E36" s="164" t="s">
        <v>484</v>
      </c>
      <c r="F36" s="164" t="s">
        <v>199</v>
      </c>
      <c r="G36" s="164" t="str">
        <f t="shared" si="1"/>
        <v>Bed-Paratill   Rigid 8R-36</v>
      </c>
      <c r="H36" s="250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23">
        <v>25112.499999999996</v>
      </c>
    </row>
    <row r="37" spans="1:33" x14ac:dyDescent="0.3">
      <c r="A37" s="244">
        <v>609</v>
      </c>
      <c r="B37" s="1" t="str">
        <f t="shared" si="0"/>
        <v>0.33, Bed-Paratill   Rigid10R-30</v>
      </c>
      <c r="C37" s="168">
        <v>0.33</v>
      </c>
      <c r="D37" s="164" t="s">
        <v>459</v>
      </c>
      <c r="E37" s="164" t="s">
        <v>484</v>
      </c>
      <c r="F37" s="164" t="s">
        <v>24</v>
      </c>
      <c r="G37" s="164" t="str">
        <f t="shared" si="1"/>
        <v>Bed-Paratill   Rigid10R-30</v>
      </c>
      <c r="H37" s="25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3">
        <v>30749.999999999996</v>
      </c>
    </row>
    <row r="38" spans="1:33" x14ac:dyDescent="0.3">
      <c r="A38" s="244">
        <v>401</v>
      </c>
      <c r="B38" s="1" t="str">
        <f t="shared" si="0"/>
        <v>0.34, Bed-Paratill  w/rol4R-30</v>
      </c>
      <c r="C38" s="168">
        <v>0.34</v>
      </c>
      <c r="D38" s="164" t="s">
        <v>459</v>
      </c>
      <c r="E38" s="164" t="s">
        <v>485</v>
      </c>
      <c r="F38" s="164" t="s">
        <v>0</v>
      </c>
      <c r="G38" s="164" t="str">
        <f t="shared" si="1"/>
        <v>Bed-Paratill  w/rol4R-30</v>
      </c>
      <c r="H38" s="250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23">
        <v>18040</v>
      </c>
    </row>
    <row r="39" spans="1:33" x14ac:dyDescent="0.3">
      <c r="A39" s="244">
        <v>290</v>
      </c>
      <c r="B39" s="1" t="str">
        <f t="shared" si="0"/>
        <v>0.35, Bed-Paratill  w/roll 4R-36</v>
      </c>
      <c r="C39" s="168">
        <v>0.35</v>
      </c>
      <c r="D39" s="164" t="s">
        <v>459</v>
      </c>
      <c r="E39" s="164" t="s">
        <v>493</v>
      </c>
      <c r="F39" s="164" t="s">
        <v>73</v>
      </c>
      <c r="G39" s="164" t="str">
        <f t="shared" si="1"/>
        <v>Bed-Paratill  w/roll 4R-36</v>
      </c>
      <c r="H39" s="250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23">
        <v>18040</v>
      </c>
    </row>
    <row r="40" spans="1:33" x14ac:dyDescent="0.3">
      <c r="A40" s="244">
        <v>289</v>
      </c>
      <c r="B40" s="1" t="str">
        <f t="shared" si="0"/>
        <v>0.36, Bed-Paratill  w/roll 6R-36</v>
      </c>
      <c r="C40" s="168">
        <v>0.36</v>
      </c>
      <c r="D40" s="164" t="s">
        <v>459</v>
      </c>
      <c r="E40" s="164" t="s">
        <v>493</v>
      </c>
      <c r="F40" s="164" t="s">
        <v>206</v>
      </c>
      <c r="G40" s="164" t="str">
        <f t="shared" si="1"/>
        <v>Bed-Paratill  w/roll 6R-36</v>
      </c>
      <c r="H40" s="250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23">
        <v>23267.499999999996</v>
      </c>
    </row>
    <row r="41" spans="1:33" x14ac:dyDescent="0.3">
      <c r="A41" s="244">
        <v>574</v>
      </c>
      <c r="B41" s="1" t="str">
        <f t="shared" si="0"/>
        <v>0.37, Bed-Rip/Disk Fold. 8R-36</v>
      </c>
      <c r="C41" s="168">
        <v>0.37</v>
      </c>
      <c r="D41" s="164" t="s">
        <v>459</v>
      </c>
      <c r="E41" s="164" t="s">
        <v>486</v>
      </c>
      <c r="F41" s="164" t="s">
        <v>199</v>
      </c>
      <c r="G41" s="164" t="str">
        <f t="shared" si="1"/>
        <v>Bed-Rip/Disk Fold. 8R-36</v>
      </c>
      <c r="H41" s="250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23">
        <v>38950</v>
      </c>
    </row>
    <row r="42" spans="1:33" x14ac:dyDescent="0.3">
      <c r="A42" s="244">
        <v>622</v>
      </c>
      <c r="B42" s="1" t="str">
        <f t="shared" si="0"/>
        <v>0.38, Bed-Rip/Disk Fold.12R-30</v>
      </c>
      <c r="C42" s="168">
        <v>0.38</v>
      </c>
      <c r="D42" s="164" t="s">
        <v>459</v>
      </c>
      <c r="E42" s="164" t="s">
        <v>486</v>
      </c>
      <c r="F42" s="164" t="s">
        <v>6</v>
      </c>
      <c r="G42" s="164" t="str">
        <f t="shared" si="1"/>
        <v>Bed-Rip/Disk Fold.12R-30</v>
      </c>
      <c r="H42" s="250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23">
        <v>54529.999999999993</v>
      </c>
    </row>
    <row r="43" spans="1:33" x14ac:dyDescent="0.3">
      <c r="A43" s="244">
        <v>571</v>
      </c>
      <c r="B43" s="1" t="str">
        <f t="shared" si="0"/>
        <v>0.39, Bed-Rip/Disk Fold.12R-36</v>
      </c>
      <c r="C43" s="168">
        <v>0.39</v>
      </c>
      <c r="D43" s="164" t="s">
        <v>459</v>
      </c>
      <c r="E43" s="164" t="s">
        <v>486</v>
      </c>
      <c r="F43" s="164" t="s">
        <v>200</v>
      </c>
      <c r="G43" s="164" t="str">
        <f t="shared" si="1"/>
        <v>Bed-Rip/Disk Fold.12R-36</v>
      </c>
      <c r="H43" s="25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23">
        <v>54529.999999999993</v>
      </c>
    </row>
    <row r="44" spans="1:33" x14ac:dyDescent="0.3">
      <c r="A44" s="244">
        <v>607</v>
      </c>
      <c r="B44" s="1" t="str">
        <f t="shared" si="0"/>
        <v>0.4, Bed-Rip/Disk Rigid 4R-30</v>
      </c>
      <c r="C44" s="168">
        <v>0.4</v>
      </c>
      <c r="D44" s="164" t="s">
        <v>459</v>
      </c>
      <c r="E44" s="164" t="s">
        <v>487</v>
      </c>
      <c r="F44" s="164" t="s">
        <v>48</v>
      </c>
      <c r="G44" s="164" t="str">
        <f t="shared" si="1"/>
        <v>Bed-Rip/Disk Rigid 4R-30</v>
      </c>
      <c r="H44" s="250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23">
        <v>17117.5</v>
      </c>
    </row>
    <row r="45" spans="1:33" x14ac:dyDescent="0.3">
      <c r="A45" s="244">
        <v>608</v>
      </c>
      <c r="B45" s="1" t="str">
        <f t="shared" si="0"/>
        <v>0.41, Bed-Rip/Disk Rigid 4R-36</v>
      </c>
      <c r="C45" s="168">
        <v>0.41</v>
      </c>
      <c r="D45" s="164" t="s">
        <v>459</v>
      </c>
      <c r="E45" s="164" t="s">
        <v>487</v>
      </c>
      <c r="F45" s="164" t="s">
        <v>201</v>
      </c>
      <c r="G45" s="164" t="str">
        <f t="shared" si="1"/>
        <v>Bed-Rip/Disk Rigid 4R-36</v>
      </c>
      <c r="H45" s="250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23">
        <v>17117.5</v>
      </c>
    </row>
    <row r="46" spans="1:33" x14ac:dyDescent="0.3">
      <c r="A46" s="244">
        <v>573</v>
      </c>
      <c r="B46" s="1" t="str">
        <f t="shared" si="0"/>
        <v>0.42, Bed-Rip/Disk Rigid 8R-30</v>
      </c>
      <c r="C46" s="168">
        <v>0.42</v>
      </c>
      <c r="D46" s="164" t="s">
        <v>459</v>
      </c>
      <c r="E46" s="164" t="s">
        <v>487</v>
      </c>
      <c r="F46" s="164" t="s">
        <v>25</v>
      </c>
      <c r="G46" s="164" t="str">
        <f t="shared" si="1"/>
        <v>Bed-Rip/Disk Rigid 8R-30</v>
      </c>
      <c r="H46" s="250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23">
        <v>30544.999999999996</v>
      </c>
    </row>
    <row r="47" spans="1:33" x14ac:dyDescent="0.3">
      <c r="A47" s="244">
        <v>572</v>
      </c>
      <c r="B47" s="1" t="str">
        <f t="shared" si="0"/>
        <v>0.43, Bed-Rip/Disk Rigid 6R-36</v>
      </c>
      <c r="C47" s="168">
        <v>0.43</v>
      </c>
      <c r="D47" s="164" t="s">
        <v>459</v>
      </c>
      <c r="E47" s="164" t="s">
        <v>487</v>
      </c>
      <c r="F47" s="164" t="s">
        <v>202</v>
      </c>
      <c r="G47" s="164" t="str">
        <f t="shared" si="1"/>
        <v>Bed-Rip/Disk Rigid 6R-36</v>
      </c>
      <c r="H47" s="250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23">
        <v>23574.999999999996</v>
      </c>
    </row>
    <row r="48" spans="1:33" x14ac:dyDescent="0.3">
      <c r="A48" s="244">
        <v>623</v>
      </c>
      <c r="B48" s="1" t="str">
        <f t="shared" si="0"/>
        <v>0.44, Bed-Rip/Disk Rigid 8R-36</v>
      </c>
      <c r="C48" s="168">
        <v>0.44</v>
      </c>
      <c r="D48" s="164" t="s">
        <v>459</v>
      </c>
      <c r="E48" s="164" t="s">
        <v>487</v>
      </c>
      <c r="F48" s="164" t="s">
        <v>199</v>
      </c>
      <c r="G48" s="164" t="str">
        <f t="shared" si="1"/>
        <v>Bed-Rip/Disk Rigid 8R-36</v>
      </c>
      <c r="H48" s="250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23">
        <v>23574.999999999996</v>
      </c>
    </row>
    <row r="49" spans="1:35" x14ac:dyDescent="0.3">
      <c r="A49" s="244">
        <v>624</v>
      </c>
      <c r="B49" s="1" t="str">
        <f t="shared" si="0"/>
        <v>0.45, Bed-Rip/Disk Rigid 6R-30</v>
      </c>
      <c r="C49" s="168">
        <v>0.45</v>
      </c>
      <c r="D49" s="164" t="s">
        <v>459</v>
      </c>
      <c r="E49" s="164" t="s">
        <v>488</v>
      </c>
      <c r="F49" s="164" t="s">
        <v>47</v>
      </c>
      <c r="G49" s="164" t="str">
        <f t="shared" si="1"/>
        <v>Bed-Rip/Disk Rigid 6R-30</v>
      </c>
      <c r="H49" s="250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23">
        <v>30544.999999999996</v>
      </c>
    </row>
    <row r="50" spans="1:35" x14ac:dyDescent="0.3">
      <c r="A50" s="244">
        <v>516</v>
      </c>
      <c r="B50" s="1" t="str">
        <f t="shared" si="0"/>
        <v>0.46, Bed-Rip/Disk/Cond. 6-Row</v>
      </c>
      <c r="C50" s="168">
        <v>0.46</v>
      </c>
      <c r="D50" s="164" t="s">
        <v>459</v>
      </c>
      <c r="E50" s="164" t="s">
        <v>489</v>
      </c>
      <c r="F50" s="164" t="s">
        <v>46</v>
      </c>
      <c r="G50" s="164" t="str">
        <f t="shared" si="1"/>
        <v>Bed-Rip/Disk/Cond. 6-Row</v>
      </c>
      <c r="H50" s="25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23">
        <v>24497.499999999996</v>
      </c>
    </row>
    <row r="51" spans="1:35" x14ac:dyDescent="0.3">
      <c r="A51" s="244">
        <v>517</v>
      </c>
      <c r="B51" s="1" t="str">
        <f t="shared" si="0"/>
        <v>0.47, Bed-Rip/Disk/Cond. 8-Row</v>
      </c>
      <c r="C51" s="168">
        <v>0.47</v>
      </c>
      <c r="D51" s="164" t="s">
        <v>459</v>
      </c>
      <c r="E51" s="164" t="s">
        <v>489</v>
      </c>
      <c r="F51" s="164" t="s">
        <v>45</v>
      </c>
      <c r="G51" s="164" t="str">
        <f t="shared" si="1"/>
        <v>Bed-Rip/Disk/Cond. 8-Row</v>
      </c>
      <c r="H51" s="25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23">
        <v>32184.999999999996</v>
      </c>
    </row>
    <row r="52" spans="1:35" x14ac:dyDescent="0.3">
      <c r="A52" s="244">
        <v>510</v>
      </c>
      <c r="B52" s="1" t="str">
        <f t="shared" si="0"/>
        <v>0.48, Bed-Roll-Fold. 8R-36</v>
      </c>
      <c r="C52" s="168">
        <v>0.48</v>
      </c>
      <c r="D52" s="164" t="s">
        <v>459</v>
      </c>
      <c r="E52" s="164" t="s">
        <v>490</v>
      </c>
      <c r="F52" s="164" t="s">
        <v>199</v>
      </c>
      <c r="G52" s="164" t="str">
        <f t="shared" si="1"/>
        <v>Bed-Roll-Fold. 8R-36</v>
      </c>
      <c r="H52" s="246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23">
        <v>27674.999999999996</v>
      </c>
    </row>
    <row r="53" spans="1:35" x14ac:dyDescent="0.3">
      <c r="A53" s="244">
        <v>512</v>
      </c>
      <c r="B53" s="1" t="str">
        <f t="shared" si="0"/>
        <v>0.49, Bed-Roll-Fold. 12R-30</v>
      </c>
      <c r="C53" s="168">
        <v>0.49</v>
      </c>
      <c r="D53" s="164" t="s">
        <v>459</v>
      </c>
      <c r="E53" s="164" t="s">
        <v>491</v>
      </c>
      <c r="F53" s="164" t="s">
        <v>6</v>
      </c>
      <c r="G53" s="164" t="str">
        <f t="shared" si="1"/>
        <v>Bed-Roll-Fold. 12R-30</v>
      </c>
      <c r="H53" s="246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23">
        <v>29519.999999999996</v>
      </c>
    </row>
    <row r="54" spans="1:35" x14ac:dyDescent="0.3">
      <c r="A54" s="244">
        <v>513</v>
      </c>
      <c r="B54" s="1" t="str">
        <f t="shared" si="0"/>
        <v>0.5, Bed-Roll-Fold. 12R-36</v>
      </c>
      <c r="C54" s="168">
        <v>0.5</v>
      </c>
      <c r="D54" s="164" t="s">
        <v>459</v>
      </c>
      <c r="E54" s="164" t="s">
        <v>491</v>
      </c>
      <c r="F54" s="164" t="s">
        <v>200</v>
      </c>
      <c r="G54" s="164" t="str">
        <f t="shared" si="1"/>
        <v>Bed-Roll-Fold. 12R-36</v>
      </c>
      <c r="H54" s="246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23">
        <v>33210</v>
      </c>
    </row>
    <row r="55" spans="1:35" x14ac:dyDescent="0.3">
      <c r="A55" s="244">
        <v>514</v>
      </c>
      <c r="B55" s="1" t="str">
        <f t="shared" si="0"/>
        <v>0.51, Bed-Roll-Fold. 16R-30</v>
      </c>
      <c r="C55" s="168">
        <v>0.51</v>
      </c>
      <c r="D55" s="164" t="s">
        <v>459</v>
      </c>
      <c r="E55" s="164" t="s">
        <v>491</v>
      </c>
      <c r="F55" s="164" t="s">
        <v>59</v>
      </c>
      <c r="G55" s="164" t="str">
        <f t="shared" si="1"/>
        <v>Bed-Roll-Fold. 16R-30</v>
      </c>
      <c r="H55" s="246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23">
        <v>34440</v>
      </c>
    </row>
    <row r="56" spans="1:35" x14ac:dyDescent="0.3">
      <c r="A56" s="244">
        <v>511</v>
      </c>
      <c r="B56" s="1" t="str">
        <f t="shared" si="0"/>
        <v>0.52, Bed-Roll-Rigid  8R-36</v>
      </c>
      <c r="C56" s="168">
        <v>0.52</v>
      </c>
      <c r="D56" s="164" t="s">
        <v>459</v>
      </c>
      <c r="E56" s="164" t="s">
        <v>492</v>
      </c>
      <c r="F56" s="164" t="s">
        <v>199</v>
      </c>
      <c r="G56" s="164" t="str">
        <f t="shared" si="1"/>
        <v>Bed-Roll-Rigid  8R-36</v>
      </c>
      <c r="H56" s="246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23">
        <v>20705</v>
      </c>
    </row>
    <row r="57" spans="1:35" x14ac:dyDescent="0.3">
      <c r="A57" s="244">
        <v>418</v>
      </c>
      <c r="B57" s="1" t="str">
        <f t="shared" si="0"/>
        <v>0.53, Blade-Box  6'-7'</v>
      </c>
      <c r="C57" s="168">
        <v>0.53</v>
      </c>
      <c r="D57" s="164" t="s">
        <v>459</v>
      </c>
      <c r="E57" s="164" t="s">
        <v>267</v>
      </c>
      <c r="F57" s="164" t="s">
        <v>99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23">
        <v>1117.25</v>
      </c>
    </row>
    <row r="58" spans="1:35" x14ac:dyDescent="0.3">
      <c r="A58" s="244">
        <v>473</v>
      </c>
      <c r="B58" s="1" t="str">
        <f t="shared" si="0"/>
        <v>0.54, Blade-Box  8'-10'</v>
      </c>
      <c r="C58" s="168">
        <v>0.54</v>
      </c>
      <c r="D58" s="164" t="s">
        <v>459</v>
      </c>
      <c r="E58" s="164" t="s">
        <v>267</v>
      </c>
      <c r="F58" s="164" t="s">
        <v>98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23">
        <v>5186.5</v>
      </c>
    </row>
    <row r="59" spans="1:35" x14ac:dyDescent="0.3">
      <c r="A59" s="244">
        <v>506</v>
      </c>
      <c r="B59" s="1" t="str">
        <f t="shared" si="0"/>
        <v>0.55, Blade-Box 12'-16'</v>
      </c>
      <c r="C59" s="168">
        <v>0.55000000000000004</v>
      </c>
      <c r="D59" s="164" t="s">
        <v>459</v>
      </c>
      <c r="E59" s="164" t="s">
        <v>267</v>
      </c>
      <c r="F59" s="164" t="s">
        <v>97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23">
        <v>7738.7499999999991</v>
      </c>
    </row>
    <row r="60" spans="1:35" x14ac:dyDescent="0.3">
      <c r="A60" s="244">
        <v>475</v>
      </c>
      <c r="B60" s="1" t="str">
        <f t="shared" si="0"/>
        <v>0.56, Blade-Scraper  6'-7'</v>
      </c>
      <c r="C60" s="168">
        <v>0.56000000000000005</v>
      </c>
      <c r="D60" s="164" t="s">
        <v>459</v>
      </c>
      <c r="E60" s="164" t="s">
        <v>268</v>
      </c>
      <c r="F60" s="164" t="s">
        <v>99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23">
        <v>1178.75</v>
      </c>
    </row>
    <row r="61" spans="1:35" x14ac:dyDescent="0.3">
      <c r="A61" s="244">
        <v>476</v>
      </c>
      <c r="B61" s="1" t="str">
        <f t="shared" si="0"/>
        <v>0.57, Blade-Scraper  8'-10'</v>
      </c>
      <c r="C61" s="168">
        <v>0.56999999999999995</v>
      </c>
      <c r="D61" s="164" t="s">
        <v>459</v>
      </c>
      <c r="E61" s="164" t="s">
        <v>268</v>
      </c>
      <c r="F61" s="164" t="s">
        <v>98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23">
        <v>3392.7499999999995</v>
      </c>
    </row>
    <row r="62" spans="1:35" x14ac:dyDescent="0.3">
      <c r="A62" s="244">
        <v>477</v>
      </c>
      <c r="B62" s="1" t="str">
        <f t="shared" si="0"/>
        <v>0.58, Blade-Scraper 12'-16'</v>
      </c>
      <c r="C62" s="168">
        <v>0.57999999999999996</v>
      </c>
      <c r="D62" s="164" t="s">
        <v>459</v>
      </c>
      <c r="E62" s="164" t="s">
        <v>268</v>
      </c>
      <c r="F62" s="164" t="s">
        <v>97</v>
      </c>
      <c r="G62" s="164" t="str">
        <f t="shared" si="1"/>
        <v>Blade-Scraper 12'-16'</v>
      </c>
      <c r="H62" s="251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23">
        <v>6898.2499999999991</v>
      </c>
    </row>
    <row r="63" spans="1:35" x14ac:dyDescent="0.3">
      <c r="A63" s="244">
        <v>5</v>
      </c>
      <c r="B63" s="1" t="str">
        <f t="shared" si="0"/>
        <v>0.59, Chisel Plow-Folding 16'</v>
      </c>
      <c r="C63" s="168">
        <v>0.59</v>
      </c>
      <c r="D63" s="164" t="s">
        <v>459</v>
      </c>
      <c r="E63" s="169" t="s">
        <v>269</v>
      </c>
      <c r="F63" s="169" t="s">
        <v>85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3">
        <v>23062.499999999996</v>
      </c>
      <c r="AH63" s="13"/>
      <c r="AI63" s="13"/>
    </row>
    <row r="64" spans="1:35" x14ac:dyDescent="0.3">
      <c r="A64" s="244">
        <v>408</v>
      </c>
      <c r="B64" s="1" t="str">
        <f t="shared" si="0"/>
        <v>0.6, Chisel Plow-Folding 24'</v>
      </c>
      <c r="C64" s="168">
        <v>0.6</v>
      </c>
      <c r="D64" s="164" t="s">
        <v>459</v>
      </c>
      <c r="E64" s="164" t="s">
        <v>269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23">
        <v>38130</v>
      </c>
    </row>
    <row r="65" spans="1:33" x14ac:dyDescent="0.3">
      <c r="A65" s="244">
        <v>7</v>
      </c>
      <c r="B65" s="1" t="str">
        <f t="shared" si="0"/>
        <v>0.61, Chisel Plow-Folding 32'</v>
      </c>
      <c r="C65" s="168">
        <v>0.61</v>
      </c>
      <c r="D65" s="164" t="s">
        <v>459</v>
      </c>
      <c r="E65" s="164" t="s">
        <v>269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23">
        <v>49199.999999999993</v>
      </c>
    </row>
    <row r="66" spans="1:33" x14ac:dyDescent="0.3">
      <c r="A66" s="244">
        <v>230</v>
      </c>
      <c r="B66" s="1" t="str">
        <f t="shared" si="0"/>
        <v>0.62, Chisel Plow-Folding 42'</v>
      </c>
      <c r="C66" s="168">
        <v>0.62</v>
      </c>
      <c r="D66" s="164" t="s">
        <v>459</v>
      </c>
      <c r="E66" s="164" t="s">
        <v>269</v>
      </c>
      <c r="F66" s="164" t="s">
        <v>91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23">
        <v>56579.999999999993</v>
      </c>
    </row>
    <row r="67" spans="1:33" x14ac:dyDescent="0.3">
      <c r="A67" s="244">
        <v>651</v>
      </c>
      <c r="B67" s="1" t="str">
        <f t="shared" si="0"/>
        <v>0.63, Chisel Plow-Folding 50'</v>
      </c>
      <c r="C67" s="168">
        <v>0.63</v>
      </c>
      <c r="D67" s="164" t="s">
        <v>459</v>
      </c>
      <c r="E67" s="164" t="s">
        <v>269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23">
        <v>77387.5</v>
      </c>
    </row>
    <row r="68" spans="1:33" x14ac:dyDescent="0.3">
      <c r="A68" s="244">
        <v>702</v>
      </c>
      <c r="B68" s="1" t="str">
        <f t="shared" si="0"/>
        <v>0.64, Chisel Plow-Folding 61'</v>
      </c>
      <c r="C68" s="168">
        <v>0.64</v>
      </c>
      <c r="D68" s="164" t="s">
        <v>459</v>
      </c>
      <c r="E68" s="164" t="s">
        <v>269</v>
      </c>
      <c r="F68" s="164" t="s">
        <v>95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23">
        <v>87227.499999999985</v>
      </c>
    </row>
    <row r="69" spans="1:33" x14ac:dyDescent="0.3">
      <c r="A69" s="244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459</v>
      </c>
      <c r="E69" s="164" t="s">
        <v>270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23">
        <v>6149.9999999999991</v>
      </c>
    </row>
    <row r="70" spans="1:33" x14ac:dyDescent="0.3">
      <c r="A70" s="244">
        <v>4</v>
      </c>
      <c r="B70" s="1" t="str">
        <f t="shared" si="15"/>
        <v>0.66, Chisel Plow-Rigid 15'</v>
      </c>
      <c r="C70" s="168">
        <v>0.66</v>
      </c>
      <c r="D70" s="164" t="s">
        <v>459</v>
      </c>
      <c r="E70" s="164" t="s">
        <v>270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23">
        <v>12197.499999999998</v>
      </c>
    </row>
    <row r="71" spans="1:33" x14ac:dyDescent="0.3">
      <c r="A71" s="244">
        <v>701</v>
      </c>
      <c r="B71" s="1" t="str">
        <f t="shared" si="15"/>
        <v>0.67, Chisel Plow-Rigid 20'</v>
      </c>
      <c r="C71" s="168">
        <v>0.67</v>
      </c>
      <c r="D71" s="164" t="s">
        <v>459</v>
      </c>
      <c r="E71" s="164" t="s">
        <v>270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23">
        <v>12299.999999999998</v>
      </c>
    </row>
    <row r="72" spans="1:33" x14ac:dyDescent="0.3">
      <c r="A72" s="244">
        <v>6</v>
      </c>
      <c r="B72" s="1" t="str">
        <f t="shared" si="15"/>
        <v>0.68, Chisel Plow-Rigid 24'</v>
      </c>
      <c r="C72" s="168">
        <v>0.68</v>
      </c>
      <c r="D72" s="164" t="s">
        <v>459</v>
      </c>
      <c r="E72" s="164" t="s">
        <v>270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23">
        <v>13427.499999999998</v>
      </c>
    </row>
    <row r="73" spans="1:33" x14ac:dyDescent="0.3">
      <c r="A73" s="244">
        <v>294</v>
      </c>
      <c r="B73" s="1" t="str">
        <f t="shared" si="15"/>
        <v>0.69, Chisel-Harrow 21 shank</v>
      </c>
      <c r="C73" s="168">
        <v>0.69</v>
      </c>
      <c r="D73" s="164" t="s">
        <v>459</v>
      </c>
      <c r="E73" s="164" t="s">
        <v>271</v>
      </c>
      <c r="F73" s="164" t="s">
        <v>94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3">
        <v>12812.499999999998</v>
      </c>
    </row>
    <row r="74" spans="1:33" x14ac:dyDescent="0.3">
      <c r="A74" s="244">
        <v>293</v>
      </c>
      <c r="B74" s="1" t="str">
        <f t="shared" si="15"/>
        <v>0.7, Chisel-Harrow 27 shank</v>
      </c>
      <c r="C74" s="168">
        <v>0.7</v>
      </c>
      <c r="D74" s="164" t="s">
        <v>459</v>
      </c>
      <c r="E74" s="164" t="s">
        <v>271</v>
      </c>
      <c r="F74" s="164" t="s">
        <v>93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3">
        <v>14452.499999999998</v>
      </c>
    </row>
    <row r="75" spans="1:33" x14ac:dyDescent="0.3">
      <c r="A75" s="244">
        <v>296</v>
      </c>
      <c r="B75" s="1" t="str">
        <f t="shared" si="15"/>
        <v>0.71, Coulter-Chisel-Harrow 21 shank</v>
      </c>
      <c r="C75" s="168">
        <v>0.71</v>
      </c>
      <c r="D75" s="164" t="s">
        <v>459</v>
      </c>
      <c r="E75" s="164" t="s">
        <v>272</v>
      </c>
      <c r="F75" s="164" t="s">
        <v>94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3">
        <v>19680</v>
      </c>
    </row>
    <row r="76" spans="1:33" x14ac:dyDescent="0.3">
      <c r="A76" s="244">
        <v>295</v>
      </c>
      <c r="B76" s="1" t="str">
        <f t="shared" si="15"/>
        <v>0.72, Coulter-Chisel-Harrow 27 shank</v>
      </c>
      <c r="C76" s="168">
        <v>0.72</v>
      </c>
      <c r="D76" s="164" t="s">
        <v>459</v>
      </c>
      <c r="E76" s="164" t="s">
        <v>272</v>
      </c>
      <c r="F76" s="164" t="s">
        <v>93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3">
        <v>24599.999999999996</v>
      </c>
    </row>
    <row r="77" spans="1:33" x14ac:dyDescent="0.3">
      <c r="A77" s="244">
        <v>315</v>
      </c>
      <c r="B77" s="1" t="str">
        <f t="shared" si="15"/>
        <v>0.73, Cult &amp; PD Ridge Till 8R-30</v>
      </c>
      <c r="C77" s="168">
        <v>0.73</v>
      </c>
      <c r="D77" s="164" t="s">
        <v>459</v>
      </c>
      <c r="E77" s="164" t="s">
        <v>496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3">
        <v>30852.499999999996</v>
      </c>
    </row>
    <row r="78" spans="1:33" x14ac:dyDescent="0.3">
      <c r="A78" s="244">
        <v>314</v>
      </c>
      <c r="B78" s="1" t="str">
        <f t="shared" si="15"/>
        <v>0.74, Cult &amp; PD Ridge Till 12R-30</v>
      </c>
      <c r="C78" s="168">
        <v>0.74</v>
      </c>
      <c r="D78" s="164" t="s">
        <v>459</v>
      </c>
      <c r="E78" s="164" t="s">
        <v>498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3">
        <v>42332.499999999993</v>
      </c>
    </row>
    <row r="79" spans="1:33" x14ac:dyDescent="0.3">
      <c r="A79" s="244">
        <v>579</v>
      </c>
      <c r="B79" s="1" t="str">
        <f t="shared" si="15"/>
        <v>0.75, Cultivate  4R-30</v>
      </c>
      <c r="C79" s="168">
        <v>0.75</v>
      </c>
      <c r="D79" s="164" t="s">
        <v>459</v>
      </c>
      <c r="E79" s="164" t="s">
        <v>273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23">
        <v>11377.499999999998</v>
      </c>
    </row>
    <row r="80" spans="1:33" x14ac:dyDescent="0.3">
      <c r="A80" s="244">
        <v>31</v>
      </c>
      <c r="B80" s="1" t="str">
        <f t="shared" si="15"/>
        <v>0.76, Cultivate  4R-36</v>
      </c>
      <c r="C80" s="168">
        <v>0.76</v>
      </c>
      <c r="D80" s="164" t="s">
        <v>459</v>
      </c>
      <c r="E80" s="164" t="s">
        <v>273</v>
      </c>
      <c r="F80" s="164" t="s">
        <v>201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23">
        <v>12197.499999999998</v>
      </c>
    </row>
    <row r="81" spans="1:33" x14ac:dyDescent="0.3">
      <c r="A81" s="244">
        <v>32</v>
      </c>
      <c r="B81" s="1" t="str">
        <f t="shared" si="15"/>
        <v>0.77, Cultivate  6R-30</v>
      </c>
      <c r="C81" s="168">
        <v>0.77</v>
      </c>
      <c r="D81" s="164" t="s">
        <v>459</v>
      </c>
      <c r="E81" s="164" t="s">
        <v>273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23">
        <v>16297.499999999998</v>
      </c>
    </row>
    <row r="82" spans="1:33" x14ac:dyDescent="0.3">
      <c r="A82" s="244">
        <v>33</v>
      </c>
      <c r="B82" s="1" t="str">
        <f t="shared" si="15"/>
        <v>0.78, Cultivate  6R-36</v>
      </c>
      <c r="C82" s="168">
        <v>0.78</v>
      </c>
      <c r="D82" s="164" t="s">
        <v>459</v>
      </c>
      <c r="E82" s="164" t="s">
        <v>273</v>
      </c>
      <c r="F82" s="164" t="s">
        <v>202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23">
        <v>16092.499999999998</v>
      </c>
    </row>
    <row r="83" spans="1:33" x14ac:dyDescent="0.3">
      <c r="A83" s="244">
        <v>34</v>
      </c>
      <c r="B83" s="1" t="str">
        <f t="shared" si="15"/>
        <v>0.79, Cultivate  8R-30</v>
      </c>
      <c r="C83" s="168">
        <v>0.79</v>
      </c>
      <c r="D83" s="164" t="s">
        <v>459</v>
      </c>
      <c r="E83" s="164" t="s">
        <v>273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23">
        <v>21114.999999999996</v>
      </c>
    </row>
    <row r="84" spans="1:33" x14ac:dyDescent="0.3">
      <c r="A84" s="244">
        <v>35</v>
      </c>
      <c r="B84" s="1" t="str">
        <f t="shared" si="15"/>
        <v>0.8, Cultivate  8R-36</v>
      </c>
      <c r="C84" s="168">
        <v>0.8</v>
      </c>
      <c r="D84" s="164" t="s">
        <v>459</v>
      </c>
      <c r="E84" s="164" t="s">
        <v>273</v>
      </c>
      <c r="F84" s="164" t="s">
        <v>199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23">
        <v>22344.999999999996</v>
      </c>
    </row>
    <row r="85" spans="1:33" x14ac:dyDescent="0.3">
      <c r="A85" s="244">
        <v>36</v>
      </c>
      <c r="B85" s="1" t="str">
        <f t="shared" si="15"/>
        <v>0.81, Cultivate 10R-30</v>
      </c>
      <c r="C85" s="168">
        <v>0.81</v>
      </c>
      <c r="D85" s="164" t="s">
        <v>459</v>
      </c>
      <c r="E85" s="164" t="s">
        <v>273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3">
        <v>28904.999999999996</v>
      </c>
    </row>
    <row r="86" spans="1:33" x14ac:dyDescent="0.3">
      <c r="A86" s="244">
        <v>508</v>
      </c>
      <c r="B86" s="1" t="str">
        <f t="shared" si="15"/>
        <v>0.82, Cultivate 12R-30</v>
      </c>
      <c r="C86" s="168">
        <v>0.82</v>
      </c>
      <c r="D86" s="164" t="s">
        <v>459</v>
      </c>
      <c r="E86" s="164" t="s">
        <v>273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23">
        <v>37207.5</v>
      </c>
    </row>
    <row r="87" spans="1:33" x14ac:dyDescent="0.3">
      <c r="A87" s="244">
        <v>235</v>
      </c>
      <c r="B87" s="1" t="str">
        <f t="shared" si="15"/>
        <v>0.83, Cultivate  8R-36 2x1</v>
      </c>
      <c r="C87" s="168">
        <v>0.83</v>
      </c>
      <c r="D87" s="164" t="s">
        <v>459</v>
      </c>
      <c r="E87" s="164" t="s">
        <v>273</v>
      </c>
      <c r="F87" s="164" t="s">
        <v>203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23">
        <v>30442.499999999996</v>
      </c>
    </row>
    <row r="88" spans="1:33" x14ac:dyDescent="0.3">
      <c r="A88" s="244">
        <v>236</v>
      </c>
      <c r="B88" s="1" t="str">
        <f t="shared" si="15"/>
        <v>0.84, Cultivate 12R-36</v>
      </c>
      <c r="C88" s="168">
        <v>0.84</v>
      </c>
      <c r="D88" s="164" t="s">
        <v>459</v>
      </c>
      <c r="E88" s="164" t="s">
        <v>273</v>
      </c>
      <c r="F88" s="164" t="s">
        <v>200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23">
        <v>38335</v>
      </c>
    </row>
    <row r="89" spans="1:33" x14ac:dyDescent="0.3">
      <c r="A89" s="244">
        <v>580</v>
      </c>
      <c r="B89" s="1" t="str">
        <f t="shared" si="15"/>
        <v>0.85, Cultivate 16R-30</v>
      </c>
      <c r="C89" s="168">
        <v>0.85</v>
      </c>
      <c r="D89" s="164" t="s">
        <v>459</v>
      </c>
      <c r="E89" s="164" t="s">
        <v>273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23">
        <v>46329.999999999993</v>
      </c>
    </row>
    <row r="90" spans="1:33" x14ac:dyDescent="0.3">
      <c r="A90" s="244">
        <v>578</v>
      </c>
      <c r="B90" s="1" t="str">
        <f t="shared" si="15"/>
        <v>0.86, Cultivate &amp; Post  4R-30</v>
      </c>
      <c r="C90" s="168">
        <v>0.86</v>
      </c>
      <c r="D90" s="164" t="s">
        <v>459</v>
      </c>
      <c r="E90" s="164" t="s">
        <v>274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23">
        <v>17527.5</v>
      </c>
    </row>
    <row r="91" spans="1:33" x14ac:dyDescent="0.3">
      <c r="A91" s="244">
        <v>15</v>
      </c>
      <c r="B91" s="1" t="str">
        <f t="shared" si="15"/>
        <v>0.87, Cultivate &amp; Post  4R-36</v>
      </c>
      <c r="C91" s="168">
        <v>0.87</v>
      </c>
      <c r="D91" s="164" t="s">
        <v>459</v>
      </c>
      <c r="E91" s="164" t="s">
        <v>274</v>
      </c>
      <c r="F91" s="164" t="s">
        <v>201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23">
        <v>18245</v>
      </c>
    </row>
    <row r="92" spans="1:33" x14ac:dyDescent="0.3">
      <c r="A92" s="244">
        <v>16</v>
      </c>
      <c r="B92" s="1" t="str">
        <f t="shared" si="15"/>
        <v>0.88, Cultivate &amp; Post  6R-30</v>
      </c>
      <c r="C92" s="168">
        <v>0.88</v>
      </c>
      <c r="D92" s="164" t="s">
        <v>459</v>
      </c>
      <c r="E92" s="164" t="s">
        <v>274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23">
        <v>22447.499999999996</v>
      </c>
    </row>
    <row r="93" spans="1:33" x14ac:dyDescent="0.3">
      <c r="A93" s="244">
        <v>17</v>
      </c>
      <c r="B93" s="1" t="str">
        <f t="shared" si="15"/>
        <v>0.89, Cultivate &amp; Post  6R-36</v>
      </c>
      <c r="C93" s="168">
        <v>0.89</v>
      </c>
      <c r="D93" s="164" t="s">
        <v>459</v>
      </c>
      <c r="E93" s="164" t="s">
        <v>274</v>
      </c>
      <c r="F93" s="164" t="s">
        <v>202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23">
        <v>22242.499999999996</v>
      </c>
    </row>
    <row r="94" spans="1:33" x14ac:dyDescent="0.3">
      <c r="A94" s="244">
        <v>18</v>
      </c>
      <c r="B94" s="1" t="str">
        <f t="shared" si="15"/>
        <v>0.9, Cultivate &amp; Post  8R-30</v>
      </c>
      <c r="C94" s="168">
        <v>0.9</v>
      </c>
      <c r="D94" s="164" t="s">
        <v>459</v>
      </c>
      <c r="E94" s="164" t="s">
        <v>274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23">
        <v>27162.499999999996</v>
      </c>
    </row>
    <row r="95" spans="1:33" x14ac:dyDescent="0.3">
      <c r="A95" s="244">
        <v>19</v>
      </c>
      <c r="B95" s="1" t="str">
        <f t="shared" si="15"/>
        <v>0.91, Cultivate &amp; Post  8R-36</v>
      </c>
      <c r="C95" s="168">
        <v>0.91</v>
      </c>
      <c r="D95" s="164" t="s">
        <v>459</v>
      </c>
      <c r="E95" s="164" t="s">
        <v>274</v>
      </c>
      <c r="F95" s="164" t="s">
        <v>199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23">
        <v>28494.999999999996</v>
      </c>
    </row>
    <row r="96" spans="1:33" x14ac:dyDescent="0.3">
      <c r="A96" s="244">
        <v>20</v>
      </c>
      <c r="B96" s="1" t="str">
        <f t="shared" si="15"/>
        <v>0.92, Cultivate &amp; Post 10R-30</v>
      </c>
      <c r="C96" s="168">
        <v>0.92</v>
      </c>
      <c r="D96" s="164" t="s">
        <v>459</v>
      </c>
      <c r="E96" s="164" t="s">
        <v>274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23">
        <v>34952.5</v>
      </c>
    </row>
    <row r="97" spans="1:33" x14ac:dyDescent="0.3">
      <c r="A97" s="244">
        <v>310</v>
      </c>
      <c r="B97" s="1" t="str">
        <f t="shared" si="15"/>
        <v>0.93, Cultivate &amp; Post 12R-30</v>
      </c>
      <c r="C97" s="168">
        <v>0.93</v>
      </c>
      <c r="D97" s="164" t="s">
        <v>459</v>
      </c>
      <c r="E97" s="164" t="s">
        <v>274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23">
        <v>43254.999999999993</v>
      </c>
    </row>
    <row r="98" spans="1:33" x14ac:dyDescent="0.3">
      <c r="A98" s="244">
        <v>231</v>
      </c>
      <c r="B98" s="1" t="str">
        <f t="shared" si="15"/>
        <v>0.94, Cultivate &amp; Post  8R-36 2x1</v>
      </c>
      <c r="C98" s="168">
        <v>0.94</v>
      </c>
      <c r="D98" s="164" t="s">
        <v>459</v>
      </c>
      <c r="E98" s="164" t="s">
        <v>274</v>
      </c>
      <c r="F98" s="164" t="s">
        <v>203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23">
        <v>38027.5</v>
      </c>
    </row>
    <row r="99" spans="1:33" x14ac:dyDescent="0.3">
      <c r="A99" s="244">
        <v>232</v>
      </c>
      <c r="B99" s="1" t="str">
        <f t="shared" si="15"/>
        <v>0.95, Cultivate &amp; Post 12R-36</v>
      </c>
      <c r="C99" s="168">
        <v>0.95</v>
      </c>
      <c r="D99" s="164" t="s">
        <v>459</v>
      </c>
      <c r="E99" s="164" t="s">
        <v>274</v>
      </c>
      <c r="F99" s="164" t="s">
        <v>200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23">
        <v>45817.499999999993</v>
      </c>
    </row>
    <row r="100" spans="1:33" x14ac:dyDescent="0.3">
      <c r="A100" s="244">
        <v>581</v>
      </c>
      <c r="B100" s="1" t="str">
        <f t="shared" si="15"/>
        <v>0.96, Cultivate &amp; Post 16R-30</v>
      </c>
      <c r="C100" s="168">
        <v>0.96</v>
      </c>
      <c r="D100" s="164" t="s">
        <v>459</v>
      </c>
      <c r="E100" s="164" t="s">
        <v>274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23">
        <v>53914.999999999993</v>
      </c>
    </row>
    <row r="101" spans="1:33" x14ac:dyDescent="0.3">
      <c r="A101" s="244">
        <v>322</v>
      </c>
      <c r="B101" s="1" t="str">
        <f t="shared" si="15"/>
        <v>0.97, Cultivate Ridge Till 8R-30</v>
      </c>
      <c r="C101" s="168">
        <v>0.97</v>
      </c>
      <c r="D101" s="164" t="s">
        <v>459</v>
      </c>
      <c r="E101" s="164" t="s">
        <v>497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3">
        <v>25624.999999999996</v>
      </c>
    </row>
    <row r="102" spans="1:33" x14ac:dyDescent="0.3">
      <c r="A102" s="244">
        <v>320</v>
      </c>
      <c r="B102" s="1" t="str">
        <f t="shared" si="15"/>
        <v>0.98, Cultivate Ridge Till 12R-30</v>
      </c>
      <c r="C102" s="168">
        <v>0.98</v>
      </c>
      <c r="D102" s="164" t="s">
        <v>459</v>
      </c>
      <c r="E102" s="164" t="s">
        <v>499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3">
        <v>36285</v>
      </c>
    </row>
    <row r="103" spans="1:33" x14ac:dyDescent="0.3">
      <c r="A103" s="244">
        <v>47</v>
      </c>
      <c r="B103" s="1" t="str">
        <f t="shared" si="15"/>
        <v>0.99, Disk &amp; Incorporate 14'</v>
      </c>
      <c r="C103" s="168">
        <v>0.99</v>
      </c>
      <c r="D103" s="164" t="s">
        <v>459</v>
      </c>
      <c r="E103" s="164" t="s">
        <v>275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223">
        <v>28494.999999999996</v>
      </c>
    </row>
    <row r="104" spans="1:33" x14ac:dyDescent="0.3">
      <c r="A104" s="244">
        <v>744</v>
      </c>
      <c r="B104" s="1" t="str">
        <f t="shared" si="15"/>
        <v>1, Disk &amp; Incorporate 20'</v>
      </c>
      <c r="C104" s="168">
        <v>1</v>
      </c>
      <c r="D104" s="164" t="s">
        <v>459</v>
      </c>
      <c r="E104" s="164" t="s">
        <v>275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223">
        <v>44689.999999999993</v>
      </c>
    </row>
    <row r="105" spans="1:33" x14ac:dyDescent="0.3">
      <c r="A105" s="244">
        <v>48</v>
      </c>
      <c r="B105" s="1" t="str">
        <f t="shared" si="15"/>
        <v>1.01, Disk &amp; Incorporate 24'</v>
      </c>
      <c r="C105" s="168">
        <v>1.01</v>
      </c>
      <c r="D105" s="164" t="s">
        <v>459</v>
      </c>
      <c r="E105" s="164" t="s">
        <v>275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223">
        <v>49712.499999999993</v>
      </c>
    </row>
    <row r="106" spans="1:33" x14ac:dyDescent="0.3">
      <c r="A106" s="244">
        <v>582</v>
      </c>
      <c r="B106" s="1" t="str">
        <f t="shared" si="15"/>
        <v>1.02, Disk &amp; Incorporate 28'</v>
      </c>
      <c r="C106" s="168">
        <v>1.02</v>
      </c>
      <c r="D106" s="164" t="s">
        <v>459</v>
      </c>
      <c r="E106" s="164" t="s">
        <v>275</v>
      </c>
      <c r="F106" s="164" t="s">
        <v>92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223">
        <v>52479.999999999993</v>
      </c>
    </row>
    <row r="107" spans="1:33" x14ac:dyDescent="0.3">
      <c r="A107" s="244">
        <v>49</v>
      </c>
      <c r="B107" s="1" t="str">
        <f t="shared" si="15"/>
        <v>1.03, Disk &amp; Incorporate 32'</v>
      </c>
      <c r="C107" s="168">
        <v>1.03</v>
      </c>
      <c r="D107" s="164" t="s">
        <v>459</v>
      </c>
      <c r="E107" s="164" t="s">
        <v>275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223">
        <v>58219.999999999993</v>
      </c>
    </row>
    <row r="108" spans="1:33" x14ac:dyDescent="0.3">
      <c r="A108" s="244">
        <v>72</v>
      </c>
      <c r="B108" s="1" t="str">
        <f t="shared" si="15"/>
        <v>1.04, Disk Harrow 14'</v>
      </c>
      <c r="C108" s="168">
        <v>1.04</v>
      </c>
      <c r="D108" s="164" t="s">
        <v>459</v>
      </c>
      <c r="E108" s="164" t="s">
        <v>276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23">
        <v>22344.999999999996</v>
      </c>
    </row>
    <row r="109" spans="1:33" x14ac:dyDescent="0.3">
      <c r="A109" s="244">
        <v>743</v>
      </c>
      <c r="B109" s="1" t="str">
        <f t="shared" si="15"/>
        <v>1.05, Disk Harrow 20'</v>
      </c>
      <c r="C109" s="168">
        <v>1.05</v>
      </c>
      <c r="D109" s="164" t="s">
        <v>459</v>
      </c>
      <c r="E109" s="164" t="s">
        <v>276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23">
        <v>38642.5</v>
      </c>
    </row>
    <row r="110" spans="1:33" x14ac:dyDescent="0.3">
      <c r="A110" s="244">
        <v>73</v>
      </c>
      <c r="B110" s="1" t="str">
        <f t="shared" si="15"/>
        <v>1.06, Disk Harrow 24'</v>
      </c>
      <c r="C110" s="168">
        <v>1.06</v>
      </c>
      <c r="D110" s="164" t="s">
        <v>459</v>
      </c>
      <c r="E110" s="164" t="s">
        <v>276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23">
        <v>43664.999999999993</v>
      </c>
    </row>
    <row r="111" spans="1:33" x14ac:dyDescent="0.3">
      <c r="A111" s="244">
        <v>291</v>
      </c>
      <c r="B111" s="1" t="str">
        <f t="shared" si="15"/>
        <v>1.07, Disk Harrow 28'</v>
      </c>
      <c r="C111" s="168">
        <v>1.07</v>
      </c>
      <c r="D111" s="164" t="s">
        <v>459</v>
      </c>
      <c r="E111" s="164" t="s">
        <v>276</v>
      </c>
      <c r="F111" s="164" t="s">
        <v>92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23">
        <v>46329.999999999993</v>
      </c>
    </row>
    <row r="112" spans="1:33" x14ac:dyDescent="0.3">
      <c r="A112" s="244">
        <v>74</v>
      </c>
      <c r="B112" s="1" t="str">
        <f t="shared" si="15"/>
        <v>1.08, Disk Harrow 32'</v>
      </c>
      <c r="C112" s="168">
        <v>1.08</v>
      </c>
      <c r="D112" s="164" t="s">
        <v>459</v>
      </c>
      <c r="E112" s="164" t="s">
        <v>276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  <c r="AG112" s="223">
        <v>52069.999999999993</v>
      </c>
    </row>
    <row r="113" spans="1:33" x14ac:dyDescent="0.3">
      <c r="A113" s="244">
        <v>721</v>
      </c>
      <c r="B113" s="1" t="str">
        <f t="shared" si="15"/>
        <v>1.09, Disk Harrow 42'</v>
      </c>
      <c r="C113" s="168">
        <v>1.0900000000000001</v>
      </c>
      <c r="D113" s="164" t="s">
        <v>459</v>
      </c>
      <c r="E113" s="164" t="s">
        <v>276</v>
      </c>
      <c r="F113" s="164" t="s">
        <v>91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23">
        <v>101987.49999999999</v>
      </c>
    </row>
    <row r="114" spans="1:33" x14ac:dyDescent="0.3">
      <c r="A114" s="244">
        <v>742</v>
      </c>
      <c r="B114" s="1" t="str">
        <f t="shared" si="15"/>
        <v>1.1, Disk Harrow 40-100 hp 14'</v>
      </c>
      <c r="C114" s="168">
        <v>1.1000000000000001</v>
      </c>
      <c r="D114" s="164" t="s">
        <v>459</v>
      </c>
      <c r="E114" s="164" t="s">
        <v>277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23">
        <v>14452.499999999998</v>
      </c>
    </row>
    <row r="115" spans="1:33" x14ac:dyDescent="0.3">
      <c r="A115" s="244">
        <v>722</v>
      </c>
      <c r="B115" s="1" t="str">
        <f t="shared" si="15"/>
        <v>1.11, Disk Ripper 15'</v>
      </c>
      <c r="C115" s="168">
        <v>1.1100000000000001</v>
      </c>
      <c r="D115" s="164" t="s">
        <v>459</v>
      </c>
      <c r="E115" s="164" t="s">
        <v>278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23">
        <v>41410</v>
      </c>
    </row>
    <row r="116" spans="1:33" x14ac:dyDescent="0.3">
      <c r="A116" s="244">
        <v>419</v>
      </c>
      <c r="B116" s="1" t="str">
        <f t="shared" si="15"/>
        <v xml:space="preserve">1.12, Ditcher  </v>
      </c>
      <c r="C116" s="168">
        <v>1.1200000000000001</v>
      </c>
      <c r="D116" s="164" t="s">
        <v>459</v>
      </c>
      <c r="E116" s="164" t="s">
        <v>279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23">
        <v>5032.75</v>
      </c>
    </row>
    <row r="117" spans="1:33" x14ac:dyDescent="0.3">
      <c r="A117" s="244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459</v>
      </c>
      <c r="E117" s="164" t="s">
        <v>280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23">
        <v>5032.75</v>
      </c>
    </row>
    <row r="118" spans="1:33" x14ac:dyDescent="0.3">
      <c r="A118" s="244">
        <v>83</v>
      </c>
      <c r="B118" s="1" t="str">
        <f t="shared" si="15"/>
        <v>1.14, Fert Appl (Liquid)  4R-36</v>
      </c>
      <c r="C118" s="168">
        <v>1.1399999999999999</v>
      </c>
      <c r="D118" s="164" t="s">
        <v>459</v>
      </c>
      <c r="E118" s="164" t="s">
        <v>281</v>
      </c>
      <c r="F118" s="164" t="s">
        <v>201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23">
        <v>13837.499999999998</v>
      </c>
    </row>
    <row r="119" spans="1:33" x14ac:dyDescent="0.3">
      <c r="A119" s="244">
        <v>84</v>
      </c>
      <c r="B119" s="1" t="str">
        <f t="shared" si="15"/>
        <v>1.15, Fert Appl (Liquid)  6R-30</v>
      </c>
      <c r="C119" s="168">
        <v>1.1499999999999999</v>
      </c>
      <c r="D119" s="164" t="s">
        <v>459</v>
      </c>
      <c r="E119" s="164" t="s">
        <v>281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23">
        <v>16707.5</v>
      </c>
    </row>
    <row r="120" spans="1:33" x14ac:dyDescent="0.3">
      <c r="A120" s="244">
        <v>85</v>
      </c>
      <c r="B120" s="1" t="str">
        <f t="shared" si="15"/>
        <v>1.16, Fert Appl (Liquid)  6R-36</v>
      </c>
      <c r="C120" s="168">
        <v>1.1599999999999999</v>
      </c>
      <c r="D120" s="164" t="s">
        <v>459</v>
      </c>
      <c r="E120" s="164" t="s">
        <v>281</v>
      </c>
      <c r="F120" s="164" t="s">
        <v>202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  <c r="AG120" s="223">
        <v>14862.499999999998</v>
      </c>
    </row>
    <row r="121" spans="1:33" x14ac:dyDescent="0.3">
      <c r="A121" s="244">
        <v>86</v>
      </c>
      <c r="B121" s="1" t="str">
        <f t="shared" si="15"/>
        <v>1.17, Fert Appl (Liquid)  8R-30</v>
      </c>
      <c r="C121" s="168">
        <v>1.17</v>
      </c>
      <c r="D121" s="164" t="s">
        <v>459</v>
      </c>
      <c r="E121" s="164" t="s">
        <v>281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23">
        <v>15579.999999999998</v>
      </c>
    </row>
    <row r="122" spans="1:33" x14ac:dyDescent="0.3">
      <c r="A122" s="244">
        <v>87</v>
      </c>
      <c r="B122" s="1" t="str">
        <f t="shared" si="15"/>
        <v>1.18, Fert Appl (Liquid)  8R-36</v>
      </c>
      <c r="C122" s="168">
        <v>1.18</v>
      </c>
      <c r="D122" s="164" t="s">
        <v>459</v>
      </c>
      <c r="E122" s="164" t="s">
        <v>281</v>
      </c>
      <c r="F122" s="164" t="s">
        <v>199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23">
        <v>17732.5</v>
      </c>
    </row>
    <row r="123" spans="1:33" x14ac:dyDescent="0.3">
      <c r="A123" s="244">
        <v>88</v>
      </c>
      <c r="B123" s="1" t="str">
        <f t="shared" si="15"/>
        <v>1.19, Fert Appl (Liquid) 10R-30</v>
      </c>
      <c r="C123" s="168">
        <v>1.19</v>
      </c>
      <c r="D123" s="164" t="s">
        <v>459</v>
      </c>
      <c r="E123" s="164" t="s">
        <v>281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3">
        <v>19065</v>
      </c>
    </row>
    <row r="124" spans="1:33" x14ac:dyDescent="0.3">
      <c r="A124" s="244">
        <v>308</v>
      </c>
      <c r="B124" s="1" t="str">
        <f t="shared" si="15"/>
        <v>1.2, Fert Appl (Liquid) 12R-30</v>
      </c>
      <c r="C124" s="168">
        <v>1.2</v>
      </c>
      <c r="D124" s="164" t="s">
        <v>459</v>
      </c>
      <c r="E124" s="164" t="s">
        <v>281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23">
        <v>19885</v>
      </c>
    </row>
    <row r="125" spans="1:33" x14ac:dyDescent="0.3">
      <c r="A125" s="244">
        <v>89</v>
      </c>
      <c r="B125" s="1" t="str">
        <f t="shared" si="15"/>
        <v>1.21, Fert Appl (Liquid) 10R-36</v>
      </c>
      <c r="C125" s="168">
        <v>1.21</v>
      </c>
      <c r="D125" s="164" t="s">
        <v>459</v>
      </c>
      <c r="E125" s="164" t="s">
        <v>281</v>
      </c>
      <c r="F125" s="164" t="s">
        <v>204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3">
        <v>20807.5</v>
      </c>
    </row>
    <row r="126" spans="1:33" x14ac:dyDescent="0.3">
      <c r="A126" s="244">
        <v>244</v>
      </c>
      <c r="B126" s="1" t="str">
        <f t="shared" si="15"/>
        <v>1.22, Fert Appl (Liquid)  8R-36 2x1</v>
      </c>
      <c r="C126" s="168">
        <v>1.22</v>
      </c>
      <c r="D126" s="164" t="s">
        <v>459</v>
      </c>
      <c r="E126" s="164" t="s">
        <v>281</v>
      </c>
      <c r="F126" s="164" t="s">
        <v>203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23">
        <v>17322.5</v>
      </c>
    </row>
    <row r="127" spans="1:33" x14ac:dyDescent="0.3">
      <c r="A127" s="244">
        <v>245</v>
      </c>
      <c r="B127" s="1" t="str">
        <f t="shared" si="15"/>
        <v>1.23, Fert Appl (Liquid) 12R-36</v>
      </c>
      <c r="C127" s="168">
        <v>1.23</v>
      </c>
      <c r="D127" s="164" t="s">
        <v>459</v>
      </c>
      <c r="E127" s="164" t="s">
        <v>281</v>
      </c>
      <c r="F127" s="164" t="s">
        <v>200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23">
        <v>18962.5</v>
      </c>
    </row>
    <row r="128" spans="1:33" x14ac:dyDescent="0.3">
      <c r="A128" s="244">
        <v>100</v>
      </c>
      <c r="B128" s="1" t="str">
        <f t="shared" si="15"/>
        <v>1.24, Field Cult &amp; Inc 42'</v>
      </c>
      <c r="C128" s="168">
        <v>1.24</v>
      </c>
      <c r="D128" s="164" t="s">
        <v>459</v>
      </c>
      <c r="E128" s="164" t="s">
        <v>282</v>
      </c>
      <c r="F128" s="164" t="s">
        <v>91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223">
        <v>61909.999999999993</v>
      </c>
    </row>
    <row r="129" spans="1:33" x14ac:dyDescent="0.3">
      <c r="A129" s="244">
        <v>583</v>
      </c>
      <c r="B129" s="1" t="str">
        <f t="shared" si="15"/>
        <v>1.25, Field Cult &amp; Inc 50'</v>
      </c>
      <c r="C129" s="168">
        <v>1.25</v>
      </c>
      <c r="D129" s="164" t="s">
        <v>459</v>
      </c>
      <c r="E129" s="164" t="s">
        <v>282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223">
        <v>72672.5</v>
      </c>
    </row>
    <row r="130" spans="1:33" x14ac:dyDescent="0.3">
      <c r="A130" s="244">
        <v>98</v>
      </c>
      <c r="B130" s="1" t="str">
        <f t="shared" si="15"/>
        <v>1.26, Field Cult &amp; Inc Fld 24'</v>
      </c>
      <c r="C130" s="168">
        <v>1.26</v>
      </c>
      <c r="D130" s="164" t="s">
        <v>459</v>
      </c>
      <c r="E130" s="164" t="s">
        <v>283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223">
        <v>33005</v>
      </c>
    </row>
    <row r="131" spans="1:33" x14ac:dyDescent="0.3">
      <c r="A131" s="244">
        <v>99</v>
      </c>
      <c r="B131" s="1" t="str">
        <f t="shared" si="15"/>
        <v>1.27, Field Cult &amp; Inc Fld 32'</v>
      </c>
      <c r="C131" s="168">
        <v>1.27</v>
      </c>
      <c r="D131" s="164" t="s">
        <v>459</v>
      </c>
      <c r="E131" s="164" t="s">
        <v>283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223">
        <v>45817.499999999993</v>
      </c>
    </row>
    <row r="132" spans="1:33" x14ac:dyDescent="0.3">
      <c r="A132" s="244">
        <v>97</v>
      </c>
      <c r="B132" s="1" t="str">
        <f t="shared" si="15"/>
        <v>1.28, Field Cult &amp; Inc Rdg 12'</v>
      </c>
      <c r="C132" s="168">
        <v>1.28</v>
      </c>
      <c r="D132" s="164" t="s">
        <v>459</v>
      </c>
      <c r="E132" s="164" t="s">
        <v>284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223">
        <v>17937.5</v>
      </c>
    </row>
    <row r="133" spans="1:33" x14ac:dyDescent="0.3">
      <c r="A133" s="244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459</v>
      </c>
      <c r="E133" s="164" t="s">
        <v>285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223">
        <v>26854.999999999996</v>
      </c>
    </row>
    <row r="134" spans="1:33" x14ac:dyDescent="0.3">
      <c r="A134" s="244">
        <v>103</v>
      </c>
      <c r="B134" s="1" t="str">
        <f t="shared" si="30"/>
        <v>1.3, Field Cultivate Fld 32'</v>
      </c>
      <c r="C134" s="168">
        <v>1.3</v>
      </c>
      <c r="D134" s="164" t="s">
        <v>459</v>
      </c>
      <c r="E134" s="164" t="s">
        <v>285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223">
        <v>38232.5</v>
      </c>
    </row>
    <row r="135" spans="1:33" x14ac:dyDescent="0.3">
      <c r="A135" s="244">
        <v>104</v>
      </c>
      <c r="B135" s="1" t="str">
        <f t="shared" si="30"/>
        <v>1.31, Field Cultivate Fld 42'</v>
      </c>
      <c r="C135" s="168">
        <v>1.31</v>
      </c>
      <c r="D135" s="164" t="s">
        <v>459</v>
      </c>
      <c r="E135" s="164" t="s">
        <v>285</v>
      </c>
      <c r="F135" s="164" t="s">
        <v>91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223">
        <v>54324.999999999993</v>
      </c>
    </row>
    <row r="136" spans="1:33" x14ac:dyDescent="0.3">
      <c r="A136" s="244">
        <v>215</v>
      </c>
      <c r="B136" s="1" t="str">
        <f t="shared" si="30"/>
        <v>1.32, Field Cultivate Fld 50'</v>
      </c>
      <c r="C136" s="168">
        <v>1.32</v>
      </c>
      <c r="D136" s="164" t="s">
        <v>459</v>
      </c>
      <c r="E136" s="164" t="s">
        <v>285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223">
        <v>64882.499999999993</v>
      </c>
    </row>
    <row r="137" spans="1:33" x14ac:dyDescent="0.3">
      <c r="A137" s="244">
        <v>101</v>
      </c>
      <c r="B137" s="1" t="str">
        <f t="shared" si="30"/>
        <v>1.33, Field Cultivate Rdg 12'</v>
      </c>
      <c r="C137" s="168">
        <v>1.33</v>
      </c>
      <c r="D137" s="164" t="s">
        <v>459</v>
      </c>
      <c r="E137" s="164" t="s">
        <v>286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223">
        <v>11787.499999999998</v>
      </c>
    </row>
    <row r="138" spans="1:33" x14ac:dyDescent="0.3">
      <c r="A138" s="244">
        <v>556</v>
      </c>
      <c r="B138" s="1" t="str">
        <f t="shared" si="30"/>
        <v>1.34, Grain Drill  8'</v>
      </c>
      <c r="C138" s="168">
        <v>1.34</v>
      </c>
      <c r="D138" s="164" t="s">
        <v>459</v>
      </c>
      <c r="E138" s="164" t="s">
        <v>287</v>
      </c>
      <c r="F138" s="164" t="s">
        <v>87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223">
        <v>23779.999999999996</v>
      </c>
    </row>
    <row r="139" spans="1:33" x14ac:dyDescent="0.3">
      <c r="A139" s="244">
        <v>558</v>
      </c>
      <c r="B139" s="1" t="str">
        <f t="shared" si="30"/>
        <v>1.35, Grain Drill 10'</v>
      </c>
      <c r="C139" s="168">
        <v>1.35</v>
      </c>
      <c r="D139" s="164" t="s">
        <v>459</v>
      </c>
      <c r="E139" s="164" t="s">
        <v>287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223">
        <v>26547.499999999996</v>
      </c>
    </row>
    <row r="140" spans="1:33" x14ac:dyDescent="0.3">
      <c r="A140" s="244">
        <v>106</v>
      </c>
      <c r="B140" s="1" t="str">
        <f t="shared" si="30"/>
        <v>1.36, Grain Drill 12'</v>
      </c>
      <c r="C140" s="168">
        <v>1.36</v>
      </c>
      <c r="D140" s="164" t="s">
        <v>459</v>
      </c>
      <c r="E140" s="164" t="s">
        <v>287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223">
        <v>23267.499999999996</v>
      </c>
    </row>
    <row r="141" spans="1:33" x14ac:dyDescent="0.3">
      <c r="A141" s="244">
        <v>208</v>
      </c>
      <c r="B141" s="1" t="str">
        <f t="shared" si="30"/>
        <v>1.37, Grain Drill 15'</v>
      </c>
      <c r="C141" s="168">
        <v>1.37</v>
      </c>
      <c r="D141" s="164" t="s">
        <v>459</v>
      </c>
      <c r="E141" s="164" t="s">
        <v>287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223">
        <v>31262.499999999996</v>
      </c>
    </row>
    <row r="142" spans="1:33" x14ac:dyDescent="0.3">
      <c r="A142" s="244">
        <v>107</v>
      </c>
      <c r="B142" s="1" t="str">
        <f t="shared" si="30"/>
        <v>1.38, Grain Drill 20'</v>
      </c>
      <c r="C142" s="168">
        <v>1.38</v>
      </c>
      <c r="D142" s="164" t="s">
        <v>459</v>
      </c>
      <c r="E142" s="164" t="s">
        <v>287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223">
        <v>38540</v>
      </c>
    </row>
    <row r="143" spans="1:33" x14ac:dyDescent="0.3">
      <c r="A143" s="244">
        <v>209</v>
      </c>
      <c r="B143" s="1" t="str">
        <f t="shared" si="30"/>
        <v>1.39, Grain Drill 24'</v>
      </c>
      <c r="C143" s="168">
        <v>1.39</v>
      </c>
      <c r="D143" s="164" t="s">
        <v>459</v>
      </c>
      <c r="E143" s="164" t="s">
        <v>287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223">
        <v>58117.499999999993</v>
      </c>
    </row>
    <row r="144" spans="1:33" x14ac:dyDescent="0.3">
      <c r="A144" s="244">
        <v>108</v>
      </c>
      <c r="B144" s="1" t="str">
        <f t="shared" si="30"/>
        <v>1.4, Grain Drill 30'</v>
      </c>
      <c r="C144" s="168">
        <v>1.4</v>
      </c>
      <c r="D144" s="164" t="s">
        <v>459</v>
      </c>
      <c r="E144" s="164" t="s">
        <v>287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223">
        <v>62832.499999999993</v>
      </c>
    </row>
    <row r="145" spans="1:33" x14ac:dyDescent="0.3">
      <c r="A145" s="244">
        <v>560</v>
      </c>
      <c r="B145" s="1" t="str">
        <f t="shared" si="30"/>
        <v>1.41, Grain Drill 35'</v>
      </c>
      <c r="C145" s="168">
        <v>1.41</v>
      </c>
      <c r="D145" s="164" t="s">
        <v>459</v>
      </c>
      <c r="E145" s="164" t="s">
        <v>287</v>
      </c>
      <c r="F145" s="164" t="s">
        <v>86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223">
        <v>88252.499999999985</v>
      </c>
    </row>
    <row r="146" spans="1:33" x14ac:dyDescent="0.3">
      <c r="A146" s="244">
        <v>557</v>
      </c>
      <c r="B146" s="1" t="str">
        <f t="shared" si="30"/>
        <v>1.42, Grain Drill &amp; Pre  8'</v>
      </c>
      <c r="C146" s="168">
        <v>1.42</v>
      </c>
      <c r="D146" s="164" t="s">
        <v>459</v>
      </c>
      <c r="E146" s="164" t="s">
        <v>288</v>
      </c>
      <c r="F146" s="164" t="s">
        <v>87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223">
        <v>29827.499999999996</v>
      </c>
    </row>
    <row r="147" spans="1:33" x14ac:dyDescent="0.3">
      <c r="A147" s="244">
        <v>559</v>
      </c>
      <c r="B147" s="1" t="str">
        <f t="shared" si="30"/>
        <v>1.43, Grain Drill &amp; Pre 10'</v>
      </c>
      <c r="C147" s="168">
        <v>1.43</v>
      </c>
      <c r="D147" s="164" t="s">
        <v>459</v>
      </c>
      <c r="E147" s="164" t="s">
        <v>288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223">
        <v>32594.999999999996</v>
      </c>
    </row>
    <row r="148" spans="1:33" x14ac:dyDescent="0.3">
      <c r="A148" s="244">
        <v>396</v>
      </c>
      <c r="B148" s="1" t="str">
        <f t="shared" si="30"/>
        <v>1.44, Grain Drill &amp; Pre 12'</v>
      </c>
      <c r="C148" s="168">
        <v>1.44</v>
      </c>
      <c r="D148" s="164" t="s">
        <v>459</v>
      </c>
      <c r="E148" s="164" t="s">
        <v>288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223">
        <v>29417.499999999996</v>
      </c>
    </row>
    <row r="149" spans="1:33" x14ac:dyDescent="0.3">
      <c r="A149" s="244">
        <v>397</v>
      </c>
      <c r="B149" s="1" t="str">
        <f t="shared" si="30"/>
        <v>1.45, Grain Drill &amp; Pre 15'</v>
      </c>
      <c r="C149" s="168">
        <v>1.45</v>
      </c>
      <c r="D149" s="164" t="s">
        <v>459</v>
      </c>
      <c r="E149" s="164" t="s">
        <v>288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223">
        <v>37412.5</v>
      </c>
    </row>
    <row r="150" spans="1:33" x14ac:dyDescent="0.3">
      <c r="A150" s="244">
        <v>398</v>
      </c>
      <c r="B150" s="1" t="str">
        <f t="shared" si="30"/>
        <v>1.46, Grain Drill &amp; Pre 20'</v>
      </c>
      <c r="C150" s="168">
        <v>1.46</v>
      </c>
      <c r="D150" s="164" t="s">
        <v>459</v>
      </c>
      <c r="E150" s="164" t="s">
        <v>288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223">
        <v>44587.499999999993</v>
      </c>
    </row>
    <row r="151" spans="1:33" x14ac:dyDescent="0.3">
      <c r="A151" s="244">
        <v>399</v>
      </c>
      <c r="B151" s="1" t="str">
        <f t="shared" si="30"/>
        <v>1.47, Grain Drill &amp; Pre 24'</v>
      </c>
      <c r="C151" s="168">
        <v>1.47</v>
      </c>
      <c r="D151" s="164" t="s">
        <v>459</v>
      </c>
      <c r="E151" s="164" t="s">
        <v>288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223">
        <v>64267.499999999993</v>
      </c>
    </row>
    <row r="152" spans="1:33" x14ac:dyDescent="0.3">
      <c r="A152" s="244">
        <v>400</v>
      </c>
      <c r="B152" s="1" t="str">
        <f t="shared" si="30"/>
        <v>1.48, Grain Drill &amp; Pre 30'</v>
      </c>
      <c r="C152" s="168">
        <v>1.48</v>
      </c>
      <c r="D152" s="164" t="s">
        <v>459</v>
      </c>
      <c r="E152" s="164" t="s">
        <v>288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223">
        <v>70417.5</v>
      </c>
    </row>
    <row r="153" spans="1:33" x14ac:dyDescent="0.3">
      <c r="A153" s="244">
        <v>561</v>
      </c>
      <c r="B153" s="1" t="str">
        <f t="shared" si="30"/>
        <v>1.49, Grain Drill &amp; Pre 35'</v>
      </c>
      <c r="C153" s="168">
        <v>1.49</v>
      </c>
      <c r="D153" s="164" t="s">
        <v>459</v>
      </c>
      <c r="E153" s="164" t="s">
        <v>288</v>
      </c>
      <c r="F153" s="164" t="s">
        <v>86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223">
        <v>95837.499999999985</v>
      </c>
    </row>
    <row r="154" spans="1:33" x14ac:dyDescent="0.3">
      <c r="A154" s="244">
        <v>711</v>
      </c>
      <c r="B154" s="1" t="str">
        <f t="shared" si="30"/>
        <v>1.5, Grain Drill &amp; Pre T 8R-36</v>
      </c>
      <c r="C154" s="168">
        <v>1.5</v>
      </c>
      <c r="D154" s="164" t="s">
        <v>459</v>
      </c>
      <c r="E154" s="164" t="s">
        <v>289</v>
      </c>
      <c r="F154" s="164" t="s">
        <v>205</v>
      </c>
      <c r="G154" s="164" t="str">
        <f t="shared" si="31"/>
        <v>Grain Drill &amp; Pre T 8R-36</v>
      </c>
      <c r="H154" s="251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223">
        <v>40590</v>
      </c>
    </row>
    <row r="155" spans="1:33" x14ac:dyDescent="0.3">
      <c r="A155" s="244">
        <v>186</v>
      </c>
      <c r="B155" s="1" t="str">
        <f t="shared" si="30"/>
        <v>1.51, Harrow -  Rigid 21'</v>
      </c>
      <c r="C155" s="168">
        <v>1.51</v>
      </c>
      <c r="D155" s="164" t="s">
        <v>459</v>
      </c>
      <c r="E155" s="164" t="s">
        <v>290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23">
        <v>6488.2499999999991</v>
      </c>
    </row>
    <row r="156" spans="1:33" x14ac:dyDescent="0.3">
      <c r="A156" s="244">
        <v>739</v>
      </c>
      <c r="B156" s="1" t="str">
        <f t="shared" si="30"/>
        <v>1.52, Harrow - Folding 16'</v>
      </c>
      <c r="C156" s="168">
        <v>1.52</v>
      </c>
      <c r="D156" s="164" t="s">
        <v>459</v>
      </c>
      <c r="E156" s="164" t="s">
        <v>291</v>
      </c>
      <c r="F156" s="164" t="s">
        <v>85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3">
        <v>5278.7499999999991</v>
      </c>
    </row>
    <row r="157" spans="1:33" x14ac:dyDescent="0.3">
      <c r="A157" s="244">
        <v>740</v>
      </c>
      <c r="B157" s="1" t="str">
        <f t="shared" si="30"/>
        <v>1.53, Harrow - Folding 24'</v>
      </c>
      <c r="C157" s="168">
        <v>1.53</v>
      </c>
      <c r="D157" s="164" t="s">
        <v>459</v>
      </c>
      <c r="E157" s="164" t="s">
        <v>291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23">
        <v>12299.999999999998</v>
      </c>
    </row>
    <row r="158" spans="1:33" x14ac:dyDescent="0.3">
      <c r="A158" s="244">
        <v>566</v>
      </c>
      <c r="B158" s="1" t="str">
        <f t="shared" si="30"/>
        <v>1.54, Harrow - Folding 30'</v>
      </c>
      <c r="C158" s="168">
        <v>1.54</v>
      </c>
      <c r="D158" s="164" t="s">
        <v>459</v>
      </c>
      <c r="E158" s="164" t="s">
        <v>291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23">
        <v>14862.499999999998</v>
      </c>
    </row>
    <row r="159" spans="1:33" x14ac:dyDescent="0.3">
      <c r="A159" s="244">
        <v>210</v>
      </c>
      <c r="B159" s="1" t="str">
        <f t="shared" si="30"/>
        <v>1.55, Harrow - Folding 40'</v>
      </c>
      <c r="C159" s="168">
        <v>1.55</v>
      </c>
      <c r="D159" s="164" t="s">
        <v>459</v>
      </c>
      <c r="E159" s="164" t="s">
        <v>291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23">
        <v>18245</v>
      </c>
    </row>
    <row r="160" spans="1:33" x14ac:dyDescent="0.3">
      <c r="A160" s="244">
        <v>741</v>
      </c>
      <c r="B160" s="1" t="str">
        <f t="shared" si="30"/>
        <v>1.56, Harrow - Folding 48'</v>
      </c>
      <c r="C160" s="168">
        <v>1.56</v>
      </c>
      <c r="D160" s="164" t="s">
        <v>459</v>
      </c>
      <c r="E160" s="164" t="s">
        <v>291</v>
      </c>
      <c r="F160" s="164" t="s">
        <v>84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23">
        <v>22037.499999999996</v>
      </c>
    </row>
    <row r="161" spans="1:33" x14ac:dyDescent="0.3">
      <c r="A161" s="244">
        <v>185</v>
      </c>
      <c r="B161" s="1" t="str">
        <f t="shared" si="30"/>
        <v>1.57, Harrow - Rigid 13'</v>
      </c>
      <c r="C161" s="168">
        <v>1.57</v>
      </c>
      <c r="D161" s="164" t="s">
        <v>459</v>
      </c>
      <c r="E161" s="164" t="s">
        <v>292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23">
        <v>4469</v>
      </c>
    </row>
    <row r="162" spans="1:33" x14ac:dyDescent="0.3">
      <c r="A162" s="244"/>
      <c r="B162" s="1" t="str">
        <f t="shared" si="30"/>
        <v>1.58, Heavy Disk 14'</v>
      </c>
      <c r="C162" s="168">
        <v>1.58</v>
      </c>
      <c r="D162" s="164" t="s">
        <v>459</v>
      </c>
      <c r="E162" s="164" t="s">
        <v>443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  <c r="AG162" s="223">
        <v>23779.999999999996</v>
      </c>
    </row>
    <row r="163" spans="1:33" x14ac:dyDescent="0.3">
      <c r="A163" s="244"/>
      <c r="B163" s="1" t="str">
        <f t="shared" si="30"/>
        <v>1.59, Heavy Disk 21'</v>
      </c>
      <c r="C163" s="168">
        <v>1.59</v>
      </c>
      <c r="D163" s="164" t="s">
        <v>459</v>
      </c>
      <c r="E163" s="164" t="s">
        <v>443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  <c r="AG163" s="223">
        <v>33517.5</v>
      </c>
    </row>
    <row r="164" spans="1:33" x14ac:dyDescent="0.3">
      <c r="A164" s="244"/>
      <c r="B164" s="1" t="str">
        <f t="shared" si="30"/>
        <v>1.6, Heavy Disk 27'</v>
      </c>
      <c r="C164" s="168">
        <v>1.6</v>
      </c>
      <c r="D164" s="164" t="s">
        <v>459</v>
      </c>
      <c r="E164" s="164" t="s">
        <v>443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  <c r="AG164" s="223">
        <v>44177.499999999993</v>
      </c>
    </row>
    <row r="165" spans="1:33" x14ac:dyDescent="0.3">
      <c r="A165" s="244">
        <v>113</v>
      </c>
      <c r="B165" s="1" t="str">
        <f t="shared" si="30"/>
        <v>1.61, Land Plane 50'x16'</v>
      </c>
      <c r="C165" s="168">
        <v>1.61</v>
      </c>
      <c r="D165" s="164" t="s">
        <v>459</v>
      </c>
      <c r="E165" s="164" t="s">
        <v>293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23">
        <v>12607.499999999998</v>
      </c>
    </row>
    <row r="166" spans="1:33" x14ac:dyDescent="0.3">
      <c r="A166" s="244">
        <v>720</v>
      </c>
      <c r="B166" s="1" t="str">
        <f t="shared" si="30"/>
        <v>1.62, Levee Pull &amp; Seed 8 Blade</v>
      </c>
      <c r="C166" s="168">
        <v>1.62</v>
      </c>
      <c r="D166" s="164" t="s">
        <v>459</v>
      </c>
      <c r="E166" s="164" t="s">
        <v>294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23">
        <v>10455</v>
      </c>
    </row>
    <row r="167" spans="1:33" x14ac:dyDescent="0.3">
      <c r="A167" s="244">
        <v>528</v>
      </c>
      <c r="B167" s="1" t="str">
        <f t="shared" si="30"/>
        <v>1.63, Levee Pull (1m/80a) 8 blade</v>
      </c>
      <c r="C167" s="168">
        <v>1.63</v>
      </c>
      <c r="D167" s="164" t="s">
        <v>459</v>
      </c>
      <c r="E167" s="164" t="s">
        <v>295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23">
        <v>7297.9999999999991</v>
      </c>
    </row>
    <row r="168" spans="1:33" x14ac:dyDescent="0.3">
      <c r="A168" s="244">
        <v>117</v>
      </c>
      <c r="B168" s="1" t="str">
        <f t="shared" si="30"/>
        <v>1.64, Levee Splitter (1/80a) 8 blade</v>
      </c>
      <c r="C168" s="168">
        <v>1.64</v>
      </c>
      <c r="D168" s="164" t="s">
        <v>459</v>
      </c>
      <c r="E168" s="164" t="s">
        <v>296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23">
        <v>7297.9999999999991</v>
      </c>
    </row>
    <row r="169" spans="1:33" x14ac:dyDescent="0.3">
      <c r="A169" s="244">
        <v>723</v>
      </c>
      <c r="B169" s="1" t="str">
        <f t="shared" si="30"/>
        <v>1.65, NT Grain Drill  6'</v>
      </c>
      <c r="C169" s="168">
        <v>1.65</v>
      </c>
      <c r="D169" s="164" t="s">
        <v>459</v>
      </c>
      <c r="E169" s="164" t="s">
        <v>297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3">
        <v>24702.499999999996</v>
      </c>
    </row>
    <row r="170" spans="1:33" x14ac:dyDescent="0.3">
      <c r="A170" s="244">
        <v>554</v>
      </c>
      <c r="B170" s="1" t="str">
        <f t="shared" si="30"/>
        <v>1.66, NT Grain Drill 10'</v>
      </c>
      <c r="C170" s="168">
        <v>1.66</v>
      </c>
      <c r="D170" s="164" t="s">
        <v>459</v>
      </c>
      <c r="E170" s="164" t="s">
        <v>297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23">
        <v>36592.5</v>
      </c>
    </row>
    <row r="171" spans="1:33" x14ac:dyDescent="0.3">
      <c r="A171" s="244">
        <v>127</v>
      </c>
      <c r="B171" s="1" t="str">
        <f t="shared" si="30"/>
        <v>1.67, NT Grain Drill 12'</v>
      </c>
      <c r="C171" s="168">
        <v>1.67</v>
      </c>
      <c r="D171" s="164" t="s">
        <v>459</v>
      </c>
      <c r="E171" s="164" t="s">
        <v>297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23">
        <v>43049.999999999993</v>
      </c>
    </row>
    <row r="172" spans="1:33" x14ac:dyDescent="0.3">
      <c r="A172" s="244">
        <v>328</v>
      </c>
      <c r="B172" s="1" t="str">
        <f t="shared" si="30"/>
        <v>1.68, NT Grain Drill 15'</v>
      </c>
      <c r="C172" s="168">
        <v>1.68</v>
      </c>
      <c r="D172" s="164" t="s">
        <v>459</v>
      </c>
      <c r="E172" s="164" t="s">
        <v>297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23">
        <v>50019.999999999993</v>
      </c>
    </row>
    <row r="173" spans="1:33" x14ac:dyDescent="0.3">
      <c r="A173" s="244">
        <v>128</v>
      </c>
      <c r="B173" s="1" t="str">
        <f t="shared" si="30"/>
        <v>1.69, NT Grain Drill 20'</v>
      </c>
      <c r="C173" s="168">
        <v>1.69</v>
      </c>
      <c r="D173" s="164" t="s">
        <v>459</v>
      </c>
      <c r="E173" s="164" t="s">
        <v>297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23">
        <v>66010</v>
      </c>
    </row>
    <row r="174" spans="1:33" x14ac:dyDescent="0.3">
      <c r="A174" s="244">
        <v>329</v>
      </c>
      <c r="B174" s="1" t="str">
        <f t="shared" si="30"/>
        <v>1.7, NT Grain Drill 24'</v>
      </c>
      <c r="C174" s="168">
        <v>1.7</v>
      </c>
      <c r="D174" s="164" t="s">
        <v>459</v>
      </c>
      <c r="E174" s="164" t="s">
        <v>297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23">
        <v>81180</v>
      </c>
    </row>
    <row r="175" spans="1:33" x14ac:dyDescent="0.3">
      <c r="A175" s="244">
        <v>129</v>
      </c>
      <c r="B175" s="1" t="str">
        <f t="shared" si="30"/>
        <v>1.71, NT Grain Drill 30'</v>
      </c>
      <c r="C175" s="168">
        <v>1.71</v>
      </c>
      <c r="D175" s="164" t="s">
        <v>459</v>
      </c>
      <c r="E175" s="164" t="s">
        <v>297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23">
        <v>92864.999999999985</v>
      </c>
    </row>
    <row r="176" spans="1:33" x14ac:dyDescent="0.3">
      <c r="A176" s="244">
        <v>724</v>
      </c>
      <c r="B176" s="1" t="str">
        <f t="shared" si="30"/>
        <v>1.72, NT Grain Drill &amp; Pre  6'</v>
      </c>
      <c r="C176" s="168">
        <v>1.72</v>
      </c>
      <c r="D176" s="164" t="s">
        <v>459</v>
      </c>
      <c r="E176" s="164" t="s">
        <v>298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3">
        <v>30749.999999999996</v>
      </c>
    </row>
    <row r="177" spans="1:33" x14ac:dyDescent="0.3">
      <c r="A177" s="244">
        <v>555</v>
      </c>
      <c r="B177" s="1" t="str">
        <f t="shared" si="30"/>
        <v>1.73, NT Grain Drill &amp; Pre 10'</v>
      </c>
      <c r="C177" s="168">
        <v>1.73</v>
      </c>
      <c r="D177" s="164" t="s">
        <v>459</v>
      </c>
      <c r="E177" s="164" t="s">
        <v>298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23">
        <v>42639.999999999993</v>
      </c>
    </row>
    <row r="178" spans="1:33" x14ac:dyDescent="0.3">
      <c r="A178" s="244">
        <v>403</v>
      </c>
      <c r="B178" s="1" t="str">
        <f t="shared" si="30"/>
        <v>1.74, NT Grain Drill &amp; Pre 12'</v>
      </c>
      <c r="C178" s="168">
        <v>1.74</v>
      </c>
      <c r="D178" s="164" t="s">
        <v>459</v>
      </c>
      <c r="E178" s="164" t="s">
        <v>298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23">
        <v>49097.499999999993</v>
      </c>
    </row>
    <row r="179" spans="1:33" x14ac:dyDescent="0.3">
      <c r="A179" s="244">
        <v>404</v>
      </c>
      <c r="B179" s="1" t="str">
        <f t="shared" si="30"/>
        <v>1.75, NT Grain Drill &amp; Pre 15'</v>
      </c>
      <c r="C179" s="168">
        <v>1.75</v>
      </c>
      <c r="D179" s="164" t="s">
        <v>459</v>
      </c>
      <c r="E179" s="164" t="s">
        <v>298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23">
        <v>56169.999999999993</v>
      </c>
    </row>
    <row r="180" spans="1:33" x14ac:dyDescent="0.3">
      <c r="A180" s="244">
        <v>405</v>
      </c>
      <c r="B180" s="1" t="str">
        <f t="shared" si="30"/>
        <v>1.76, NT Grain Drill &amp; Pre 20'</v>
      </c>
      <c r="C180" s="168">
        <v>1.76</v>
      </c>
      <c r="D180" s="164" t="s">
        <v>459</v>
      </c>
      <c r="E180" s="164" t="s">
        <v>298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23">
        <v>72160</v>
      </c>
    </row>
    <row r="181" spans="1:33" x14ac:dyDescent="0.3">
      <c r="A181" s="244">
        <v>406</v>
      </c>
      <c r="B181" s="1" t="str">
        <f t="shared" si="30"/>
        <v>1.77, NT Grain Drill &amp; Pre 24'</v>
      </c>
      <c r="C181" s="168">
        <v>1.77</v>
      </c>
      <c r="D181" s="164" t="s">
        <v>459</v>
      </c>
      <c r="E181" s="164" t="s">
        <v>298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23">
        <v>87329.999999999985</v>
      </c>
    </row>
    <row r="182" spans="1:33" x14ac:dyDescent="0.3">
      <c r="A182" s="244">
        <v>407</v>
      </c>
      <c r="B182" s="1" t="str">
        <f t="shared" si="30"/>
        <v>1.78, NT Grain Drill &amp; Pre 30'</v>
      </c>
      <c r="C182" s="168">
        <v>1.78</v>
      </c>
      <c r="D182" s="164" t="s">
        <v>459</v>
      </c>
      <c r="E182" s="164" t="s">
        <v>298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23">
        <v>100449.99999999999</v>
      </c>
    </row>
    <row r="183" spans="1:33" x14ac:dyDescent="0.3">
      <c r="A183" s="244">
        <v>389</v>
      </c>
      <c r="B183" s="1" t="str">
        <f t="shared" si="30"/>
        <v>1.79, NT Plant &amp; Pre-Folding 12R-20</v>
      </c>
      <c r="C183" s="168">
        <v>1.79</v>
      </c>
      <c r="D183" s="164" t="s">
        <v>459</v>
      </c>
      <c r="E183" s="164" t="s">
        <v>299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23">
        <v>71955</v>
      </c>
    </row>
    <row r="184" spans="1:33" x14ac:dyDescent="0.3">
      <c r="A184" s="244">
        <v>395</v>
      </c>
      <c r="B184" s="1" t="str">
        <f t="shared" si="30"/>
        <v>1.8, NT Plant &amp; Pre-Folding  8R-36</v>
      </c>
      <c r="C184" s="168">
        <v>1.8</v>
      </c>
      <c r="D184" s="164" t="s">
        <v>459</v>
      </c>
      <c r="E184" s="164" t="s">
        <v>299</v>
      </c>
      <c r="F184" s="164" t="s">
        <v>199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23">
        <v>49199.999999999993</v>
      </c>
    </row>
    <row r="185" spans="1:33" x14ac:dyDescent="0.3">
      <c r="A185" s="244">
        <v>392</v>
      </c>
      <c r="B185" s="1" t="str">
        <f t="shared" si="30"/>
        <v>1.81, NT Plant &amp; Pre-Folding 23R-15</v>
      </c>
      <c r="C185" s="168">
        <v>1.81</v>
      </c>
      <c r="D185" s="164" t="s">
        <v>459</v>
      </c>
      <c r="E185" s="164" t="s">
        <v>299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23">
        <v>132225</v>
      </c>
    </row>
    <row r="186" spans="1:33" x14ac:dyDescent="0.3">
      <c r="A186" s="244">
        <v>390</v>
      </c>
      <c r="B186" s="1" t="str">
        <f t="shared" si="30"/>
        <v>1.82, NT Plant &amp; Pre-Folding 12R-30</v>
      </c>
      <c r="C186" s="168">
        <v>1.82</v>
      </c>
      <c r="D186" s="164" t="s">
        <v>459</v>
      </c>
      <c r="E186" s="164" t="s">
        <v>299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23">
        <v>73800</v>
      </c>
    </row>
    <row r="187" spans="1:33" x14ac:dyDescent="0.3">
      <c r="A187" s="244">
        <v>549</v>
      </c>
      <c r="B187" s="1" t="str">
        <f t="shared" si="30"/>
        <v>1.83, NT Plant &amp; Pre-Folding 24R-15</v>
      </c>
      <c r="C187" s="168">
        <v>1.83</v>
      </c>
      <c r="D187" s="164" t="s">
        <v>459</v>
      </c>
      <c r="E187" s="164" t="s">
        <v>299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23">
        <v>136325</v>
      </c>
    </row>
    <row r="188" spans="1:33" x14ac:dyDescent="0.3">
      <c r="A188" s="244">
        <v>386</v>
      </c>
      <c r="B188" s="1" t="str">
        <f t="shared" si="30"/>
        <v>1.84, NT Plant &amp; Pre-Folding  8R-36 2x1</v>
      </c>
      <c r="C188" s="168">
        <v>1.84</v>
      </c>
      <c r="D188" s="164" t="s">
        <v>459</v>
      </c>
      <c r="E188" s="164" t="s">
        <v>299</v>
      </c>
      <c r="F188" s="164" t="s">
        <v>203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23">
        <v>82820</v>
      </c>
    </row>
    <row r="189" spans="1:33" x14ac:dyDescent="0.3">
      <c r="A189" s="244">
        <v>257</v>
      </c>
      <c r="B189" s="1" t="str">
        <f t="shared" si="30"/>
        <v>1.85, NT Plant &amp; Pre-Folding 12R-36</v>
      </c>
      <c r="C189" s="168">
        <v>1.85</v>
      </c>
      <c r="D189" s="164" t="s">
        <v>459</v>
      </c>
      <c r="E189" s="164" t="s">
        <v>299</v>
      </c>
      <c r="F189" s="164" t="s">
        <v>200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23">
        <v>82820</v>
      </c>
    </row>
    <row r="190" spans="1:33" x14ac:dyDescent="0.3">
      <c r="A190" s="244">
        <v>553</v>
      </c>
      <c r="B190" s="1" t="str">
        <f t="shared" si="30"/>
        <v>1.86, NT Plant &amp; Pre-Folding 31R-15</v>
      </c>
      <c r="C190" s="168">
        <v>1.86</v>
      </c>
      <c r="D190" s="164" t="s">
        <v>459</v>
      </c>
      <c r="E190" s="164" t="s">
        <v>299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23">
        <v>150675</v>
      </c>
    </row>
    <row r="191" spans="1:33" x14ac:dyDescent="0.3">
      <c r="A191" s="244">
        <v>391</v>
      </c>
      <c r="B191" s="1" t="str">
        <f t="shared" si="30"/>
        <v>1.87, NT Plant &amp; Pre-Folding 16R-30</v>
      </c>
      <c r="C191" s="168">
        <v>1.87</v>
      </c>
      <c r="D191" s="164" t="s">
        <v>459</v>
      </c>
      <c r="E191" s="164" t="s">
        <v>299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23">
        <v>103524.99999999999</v>
      </c>
    </row>
    <row r="192" spans="1:33" x14ac:dyDescent="0.3">
      <c r="A192" s="244">
        <v>393</v>
      </c>
      <c r="B192" s="1" t="str">
        <f t="shared" si="30"/>
        <v>1.88, NT Plant &amp; Pre-Folding 24R-20</v>
      </c>
      <c r="C192" s="168">
        <v>1.88</v>
      </c>
      <c r="D192" s="164" t="s">
        <v>459</v>
      </c>
      <c r="E192" s="164" t="s">
        <v>299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23">
        <v>146575</v>
      </c>
    </row>
    <row r="193" spans="1:33" x14ac:dyDescent="0.3">
      <c r="A193" s="244">
        <v>597</v>
      </c>
      <c r="B193" s="1" t="str">
        <f t="shared" si="30"/>
        <v>1.89, NT Plant &amp; Pre-Folding 32R-15</v>
      </c>
      <c r="C193" s="168">
        <v>1.89</v>
      </c>
      <c r="D193" s="164" t="s">
        <v>459</v>
      </c>
      <c r="E193" s="164" t="s">
        <v>299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23">
        <v>167075</v>
      </c>
    </row>
    <row r="194" spans="1:33" x14ac:dyDescent="0.3">
      <c r="A194" s="244">
        <v>394</v>
      </c>
      <c r="B194" s="1" t="str">
        <f t="shared" si="30"/>
        <v>1.9, NT Plant &amp; Pre-Folding 24R-30</v>
      </c>
      <c r="C194" s="168">
        <v>1.9</v>
      </c>
      <c r="D194" s="164" t="s">
        <v>459</v>
      </c>
      <c r="E194" s="164" t="s">
        <v>299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23">
        <v>192699.99999999997</v>
      </c>
    </row>
    <row r="195" spans="1:33" x14ac:dyDescent="0.3">
      <c r="A195" s="244">
        <v>629</v>
      </c>
      <c r="B195" s="1" t="str">
        <f t="shared" si="30"/>
        <v>1.91, NT Plant &amp; Pre-Folding 36R-20</v>
      </c>
      <c r="C195" s="168">
        <v>1.91</v>
      </c>
      <c r="D195" s="164" t="s">
        <v>459</v>
      </c>
      <c r="E195" s="164" t="s">
        <v>299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3">
        <v>199874.99999999997</v>
      </c>
    </row>
    <row r="196" spans="1:33" x14ac:dyDescent="0.3">
      <c r="A196" s="244">
        <v>381</v>
      </c>
      <c r="B196" s="1" t="str">
        <f t="shared" si="30"/>
        <v>1.92, NT Plant &amp; Pre-Rigid  4R-30</v>
      </c>
      <c r="C196" s="168">
        <v>1.92</v>
      </c>
      <c r="D196" s="164" t="s">
        <v>459</v>
      </c>
      <c r="E196" s="164" t="s">
        <v>300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23">
        <v>27264.999999999996</v>
      </c>
    </row>
    <row r="197" spans="1:33" x14ac:dyDescent="0.3">
      <c r="A197" s="244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459</v>
      </c>
      <c r="E197" s="164" t="s">
        <v>300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23">
        <v>29519.999999999996</v>
      </c>
    </row>
    <row r="198" spans="1:33" x14ac:dyDescent="0.3">
      <c r="A198" s="244">
        <v>533</v>
      </c>
      <c r="B198" s="1" t="str">
        <f t="shared" si="45"/>
        <v>1.94, NT Plant &amp; Pre-Rigid 11R-15</v>
      </c>
      <c r="C198" s="168">
        <v>1.94</v>
      </c>
      <c r="D198" s="164" t="s">
        <v>459</v>
      </c>
      <c r="E198" s="164" t="s">
        <v>300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23">
        <v>51147.499999999993</v>
      </c>
    </row>
    <row r="199" spans="1:33" x14ac:dyDescent="0.3">
      <c r="A199" s="244">
        <v>137</v>
      </c>
      <c r="B199" s="1" t="str">
        <f t="shared" si="45"/>
        <v>1.95, NT Plant &amp; Pre-Rigid  6R-30</v>
      </c>
      <c r="C199" s="168">
        <v>1.95</v>
      </c>
      <c r="D199" s="164" t="s">
        <v>459</v>
      </c>
      <c r="E199" s="164" t="s">
        <v>300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23">
        <v>37822.5</v>
      </c>
    </row>
    <row r="200" spans="1:33" x14ac:dyDescent="0.3">
      <c r="A200" s="244">
        <v>138</v>
      </c>
      <c r="B200" s="1" t="str">
        <f t="shared" si="45"/>
        <v>1.96, NT Plant &amp; Pre-Rigid  6R-36</v>
      </c>
      <c r="C200" s="168">
        <v>1.96</v>
      </c>
      <c r="D200" s="164" t="s">
        <v>459</v>
      </c>
      <c r="E200" s="164" t="s">
        <v>300</v>
      </c>
      <c r="F200" s="164" t="s">
        <v>202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23">
        <v>33927.5</v>
      </c>
    </row>
    <row r="201" spans="1:33" x14ac:dyDescent="0.3">
      <c r="A201" s="244">
        <v>537</v>
      </c>
      <c r="B201" s="1" t="str">
        <f t="shared" si="45"/>
        <v>1.97, NT Plant &amp; Pre-Rigid 11R-20</v>
      </c>
      <c r="C201" s="168">
        <v>1.97</v>
      </c>
      <c r="D201" s="164" t="s">
        <v>459</v>
      </c>
      <c r="E201" s="164" t="s">
        <v>300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23">
        <v>46637.499999999993</v>
      </c>
    </row>
    <row r="202" spans="1:33" x14ac:dyDescent="0.3">
      <c r="A202" s="244">
        <v>598</v>
      </c>
      <c r="B202" s="1" t="str">
        <f t="shared" si="45"/>
        <v>1.98, NT Plant &amp; Pre-Rigid 15R-15</v>
      </c>
      <c r="C202" s="168">
        <v>1.98</v>
      </c>
      <c r="D202" s="164" t="s">
        <v>459</v>
      </c>
      <c r="E202" s="164" t="s">
        <v>300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23">
        <v>62934.999999999993</v>
      </c>
    </row>
    <row r="203" spans="1:33" x14ac:dyDescent="0.3">
      <c r="A203" s="244">
        <v>139</v>
      </c>
      <c r="B203" s="1" t="str">
        <f t="shared" si="45"/>
        <v>1.99, NT Plant &amp; Pre-Rigid  8R-30</v>
      </c>
      <c r="C203" s="168">
        <v>1.99</v>
      </c>
      <c r="D203" s="164" t="s">
        <v>459</v>
      </c>
      <c r="E203" s="164" t="s">
        <v>300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23">
        <v>43254.999999999993</v>
      </c>
    </row>
    <row r="204" spans="1:33" x14ac:dyDescent="0.3">
      <c r="A204" s="244">
        <v>384</v>
      </c>
      <c r="B204" s="1" t="str">
        <f t="shared" si="45"/>
        <v>2, NT Plant &amp; Pre-Rigid 12R-20</v>
      </c>
      <c r="C204" s="168">
        <v>2</v>
      </c>
      <c r="D204" s="164" t="s">
        <v>459</v>
      </c>
      <c r="E204" s="164" t="s">
        <v>300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23">
        <v>53402.499999999993</v>
      </c>
    </row>
    <row r="205" spans="1:33" x14ac:dyDescent="0.3">
      <c r="A205" s="244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459</v>
      </c>
      <c r="E205" s="164" t="s">
        <v>300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23">
        <v>57194.999999999993</v>
      </c>
    </row>
    <row r="206" spans="1:33" x14ac:dyDescent="0.3">
      <c r="A206" s="244">
        <v>140</v>
      </c>
      <c r="B206" s="1" t="str">
        <f t="shared" si="45"/>
        <v>2.02, NT Plant &amp; Pre-Rigid  8R-36</v>
      </c>
      <c r="C206" s="168">
        <v>2.02</v>
      </c>
      <c r="D206" s="164" t="s">
        <v>459</v>
      </c>
      <c r="E206" s="164" t="s">
        <v>300</v>
      </c>
      <c r="F206" s="164" t="s">
        <v>199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23">
        <v>40795</v>
      </c>
    </row>
    <row r="207" spans="1:33" x14ac:dyDescent="0.3">
      <c r="A207" s="244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459</v>
      </c>
      <c r="E207" s="164" t="s">
        <v>300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23">
        <v>47457.499999999993</v>
      </c>
    </row>
    <row r="208" spans="1:33" x14ac:dyDescent="0.3">
      <c r="A208" s="244">
        <v>385</v>
      </c>
      <c r="B208" s="1" t="str">
        <f t="shared" si="45"/>
        <v>2.04, NT Plant &amp; Pre-Rigid 12R-30</v>
      </c>
      <c r="C208" s="168">
        <v>2.04</v>
      </c>
      <c r="D208" s="164" t="s">
        <v>459</v>
      </c>
      <c r="E208" s="164" t="s">
        <v>300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23">
        <v>66317.5</v>
      </c>
    </row>
    <row r="209" spans="1:33" x14ac:dyDescent="0.3">
      <c r="A209" s="244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459</v>
      </c>
      <c r="E209" s="164" t="s">
        <v>301</v>
      </c>
      <c r="F209" s="164" t="s">
        <v>205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23">
        <v>122999.99999999999</v>
      </c>
    </row>
    <row r="210" spans="1:33" x14ac:dyDescent="0.3">
      <c r="A210" s="244">
        <v>628</v>
      </c>
      <c r="B210" s="1" t="str">
        <f t="shared" si="45"/>
        <v>2.06, NT Plant &amp; Pre-Twin Row 12R-36</v>
      </c>
      <c r="C210" s="168">
        <v>2.06</v>
      </c>
      <c r="D210" s="164" t="s">
        <v>459</v>
      </c>
      <c r="E210" s="164" t="s">
        <v>301</v>
      </c>
      <c r="F210" s="164" t="s">
        <v>200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23">
        <v>143500</v>
      </c>
    </row>
    <row r="211" spans="1:33" x14ac:dyDescent="0.3">
      <c r="A211" s="244">
        <v>374</v>
      </c>
      <c r="B211" s="1" t="str">
        <f t="shared" si="45"/>
        <v>2.07, NT Plant-Folding 12R-20</v>
      </c>
      <c r="C211" s="168">
        <v>2.0699999999999998</v>
      </c>
      <c r="D211" s="164" t="s">
        <v>459</v>
      </c>
      <c r="E211" s="164" t="s">
        <v>302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23">
        <v>65805</v>
      </c>
    </row>
    <row r="212" spans="1:33" x14ac:dyDescent="0.3">
      <c r="A212" s="244">
        <v>370</v>
      </c>
      <c r="B212" s="1" t="str">
        <f t="shared" si="45"/>
        <v>2.08, NT Plant-Folding  8R-36</v>
      </c>
      <c r="C212" s="168">
        <v>2.08</v>
      </c>
      <c r="D212" s="164" t="s">
        <v>459</v>
      </c>
      <c r="E212" s="164" t="s">
        <v>302</v>
      </c>
      <c r="F212" s="164" t="s">
        <v>199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23">
        <v>43152.499999999993</v>
      </c>
    </row>
    <row r="213" spans="1:33" x14ac:dyDescent="0.3">
      <c r="A213" s="244">
        <v>378</v>
      </c>
      <c r="B213" s="1" t="str">
        <f t="shared" si="45"/>
        <v>2.09, NT Plant-Folding 23R-15</v>
      </c>
      <c r="C213" s="168">
        <v>2.09</v>
      </c>
      <c r="D213" s="164" t="s">
        <v>459</v>
      </c>
      <c r="E213" s="164" t="s">
        <v>302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23">
        <v>125049.99999999999</v>
      </c>
    </row>
    <row r="214" spans="1:33" x14ac:dyDescent="0.3">
      <c r="A214" s="244">
        <v>375</v>
      </c>
      <c r="B214" s="1" t="str">
        <f t="shared" si="45"/>
        <v>2.1, NT Plant-Folding 12R-30</v>
      </c>
      <c r="C214" s="168">
        <v>2.1</v>
      </c>
      <c r="D214" s="164" t="s">
        <v>459</v>
      </c>
      <c r="E214" s="164" t="s">
        <v>302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23">
        <v>66215</v>
      </c>
    </row>
    <row r="215" spans="1:33" x14ac:dyDescent="0.3">
      <c r="A215" s="244">
        <v>548</v>
      </c>
      <c r="B215" s="1" t="str">
        <f t="shared" si="45"/>
        <v>2.11, NT Plant-Folding 24R-15</v>
      </c>
      <c r="C215" s="168">
        <v>2.11</v>
      </c>
      <c r="D215" s="164" t="s">
        <v>459</v>
      </c>
      <c r="E215" s="164" t="s">
        <v>302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23">
        <v>129149.99999999999</v>
      </c>
    </row>
    <row r="216" spans="1:33" x14ac:dyDescent="0.3">
      <c r="A216" s="244">
        <v>371</v>
      </c>
      <c r="B216" s="1" t="str">
        <f t="shared" si="45"/>
        <v>2.12, NT Plant-Folding  8R-36 2x1</v>
      </c>
      <c r="C216" s="168">
        <v>2.12</v>
      </c>
      <c r="D216" s="164" t="s">
        <v>459</v>
      </c>
      <c r="E216" s="164" t="s">
        <v>302</v>
      </c>
      <c r="F216" s="164" t="s">
        <v>203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23">
        <v>65087.499999999993</v>
      </c>
    </row>
    <row r="217" spans="1:33" x14ac:dyDescent="0.3">
      <c r="A217" s="244">
        <v>255</v>
      </c>
      <c r="B217" s="1" t="str">
        <f t="shared" si="45"/>
        <v>2.13, NT Plant-Folding 12R-36</v>
      </c>
      <c r="C217" s="168">
        <v>2.13</v>
      </c>
      <c r="D217" s="164" t="s">
        <v>459</v>
      </c>
      <c r="E217" s="164" t="s">
        <v>302</v>
      </c>
      <c r="F217" s="164" t="s">
        <v>200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23">
        <v>75337.5</v>
      </c>
    </row>
    <row r="218" spans="1:33" x14ac:dyDescent="0.3">
      <c r="A218" s="244">
        <v>552</v>
      </c>
      <c r="B218" s="1" t="str">
        <f t="shared" si="45"/>
        <v>2.14, NT Plant-Folding 31R-15</v>
      </c>
      <c r="C218" s="168">
        <v>2.14</v>
      </c>
      <c r="D218" s="164" t="s">
        <v>459</v>
      </c>
      <c r="E218" s="164" t="s">
        <v>302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23">
        <v>143500</v>
      </c>
    </row>
    <row r="219" spans="1:33" x14ac:dyDescent="0.3">
      <c r="A219" s="244">
        <v>377</v>
      </c>
      <c r="B219" s="1" t="str">
        <f t="shared" si="45"/>
        <v>2.15, NT Plant-Folding 16R-30</v>
      </c>
      <c r="C219" s="168">
        <v>2.15</v>
      </c>
      <c r="D219" s="164" t="s">
        <v>459</v>
      </c>
      <c r="E219" s="164" t="s">
        <v>302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23">
        <v>95529.999999999985</v>
      </c>
    </row>
    <row r="220" spans="1:33" x14ac:dyDescent="0.3">
      <c r="A220" s="244">
        <v>379</v>
      </c>
      <c r="B220" s="1" t="str">
        <f t="shared" si="45"/>
        <v>2.16, NT Plant-Folding 24R-20</v>
      </c>
      <c r="C220" s="168">
        <v>2.16</v>
      </c>
      <c r="D220" s="164" t="s">
        <v>459</v>
      </c>
      <c r="E220" s="164" t="s">
        <v>302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23">
        <v>139400</v>
      </c>
    </row>
    <row r="221" spans="1:33" x14ac:dyDescent="0.3">
      <c r="A221" s="244">
        <v>599</v>
      </c>
      <c r="B221" s="1" t="str">
        <f t="shared" si="45"/>
        <v>2.17, NT Plant-Folding 32R-15</v>
      </c>
      <c r="C221" s="168">
        <v>2.17</v>
      </c>
      <c r="D221" s="164" t="s">
        <v>459</v>
      </c>
      <c r="E221" s="164" t="s">
        <v>302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23">
        <v>158875</v>
      </c>
    </row>
    <row r="222" spans="1:33" x14ac:dyDescent="0.3">
      <c r="A222" s="244">
        <v>380</v>
      </c>
      <c r="B222" s="1" t="str">
        <f t="shared" si="45"/>
        <v>2.18, NT Plant-Folding 24R-30</v>
      </c>
      <c r="C222" s="168">
        <v>2.1800000000000002</v>
      </c>
      <c r="D222" s="164" t="s">
        <v>459</v>
      </c>
      <c r="E222" s="164" t="s">
        <v>302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23">
        <v>182449.99999999997</v>
      </c>
    </row>
    <row r="223" spans="1:33" x14ac:dyDescent="0.3">
      <c r="A223" s="244">
        <v>637</v>
      </c>
      <c r="B223" s="1" t="str">
        <f t="shared" si="45"/>
        <v>2.19, NT Plant-Folding 36R-20</v>
      </c>
      <c r="C223" s="168">
        <v>2.19</v>
      </c>
      <c r="D223" s="164" t="s">
        <v>459</v>
      </c>
      <c r="E223" s="164" t="s">
        <v>302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3">
        <v>189624.99999999997</v>
      </c>
    </row>
    <row r="224" spans="1:33" x14ac:dyDescent="0.3">
      <c r="A224" s="244">
        <v>365</v>
      </c>
      <c r="B224" s="1" t="str">
        <f t="shared" si="45"/>
        <v>2.2, NT Plant-Rigid  4R-30</v>
      </c>
      <c r="C224" s="168">
        <v>2.2000000000000002</v>
      </c>
      <c r="D224" s="164" t="s">
        <v>459</v>
      </c>
      <c r="E224" s="164" t="s">
        <v>303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23">
        <v>21114.999999999996</v>
      </c>
    </row>
    <row r="225" spans="1:33" x14ac:dyDescent="0.3">
      <c r="A225" s="244">
        <v>130</v>
      </c>
      <c r="B225" s="1" t="str">
        <f t="shared" si="45"/>
        <v>2.21, NT Plant-Rigid  4R-36</v>
      </c>
      <c r="C225" s="168">
        <v>2.21</v>
      </c>
      <c r="D225" s="164" t="s">
        <v>459</v>
      </c>
      <c r="E225" s="164" t="s">
        <v>303</v>
      </c>
      <c r="F225" s="164" t="s">
        <v>201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23">
        <v>23472.499999999996</v>
      </c>
    </row>
    <row r="226" spans="1:33" x14ac:dyDescent="0.3">
      <c r="A226" s="244">
        <v>532</v>
      </c>
      <c r="B226" s="1" t="str">
        <f t="shared" si="45"/>
        <v>2.22, NT Plant-Rigid 11R-15</v>
      </c>
      <c r="C226" s="168">
        <v>2.2200000000000002</v>
      </c>
      <c r="D226" s="164" t="s">
        <v>459</v>
      </c>
      <c r="E226" s="164" t="s">
        <v>303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23">
        <v>44997.499999999993</v>
      </c>
    </row>
    <row r="227" spans="1:33" x14ac:dyDescent="0.3">
      <c r="A227" s="244">
        <v>131</v>
      </c>
      <c r="B227" s="1" t="str">
        <f t="shared" si="45"/>
        <v>2.23, NT Plant-Rigid  6R-30</v>
      </c>
      <c r="C227" s="168">
        <v>2.23</v>
      </c>
      <c r="D227" s="164" t="s">
        <v>459</v>
      </c>
      <c r="E227" s="164" t="s">
        <v>303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23">
        <v>31774.999999999996</v>
      </c>
    </row>
    <row r="228" spans="1:33" x14ac:dyDescent="0.3">
      <c r="A228" s="244">
        <v>132</v>
      </c>
      <c r="B228" s="1" t="str">
        <f t="shared" si="45"/>
        <v>2.24, NT Plant-Rigid  6R-36</v>
      </c>
      <c r="C228" s="168">
        <v>2.2400000000000002</v>
      </c>
      <c r="D228" s="164" t="s">
        <v>459</v>
      </c>
      <c r="E228" s="164" t="s">
        <v>303</v>
      </c>
      <c r="F228" s="164" t="s">
        <v>202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23">
        <v>40590</v>
      </c>
    </row>
    <row r="229" spans="1:33" x14ac:dyDescent="0.3">
      <c r="A229" s="244">
        <v>536</v>
      </c>
      <c r="B229" s="1" t="str">
        <f t="shared" si="45"/>
        <v>2.25, NT Plant-Rigid 11R-20</v>
      </c>
      <c r="C229" s="168">
        <v>2.25</v>
      </c>
      <c r="D229" s="164" t="s">
        <v>459</v>
      </c>
      <c r="E229" s="164" t="s">
        <v>303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23">
        <v>55759.999999999993</v>
      </c>
    </row>
    <row r="230" spans="1:33" x14ac:dyDescent="0.3">
      <c r="A230" s="244">
        <v>600</v>
      </c>
      <c r="B230" s="1" t="str">
        <f t="shared" si="45"/>
        <v>2.26, NT Plant-Rigid 15R-15</v>
      </c>
      <c r="C230" s="168">
        <v>2.2599999999999998</v>
      </c>
      <c r="D230" s="164" t="s">
        <v>459</v>
      </c>
      <c r="E230" s="164" t="s">
        <v>303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23">
        <v>27777.499999999996</v>
      </c>
    </row>
    <row r="231" spans="1:33" x14ac:dyDescent="0.3">
      <c r="A231" s="244">
        <v>133</v>
      </c>
      <c r="B231" s="1" t="str">
        <f t="shared" si="45"/>
        <v>2.27, NT Plant-Rigid  8R-30</v>
      </c>
      <c r="C231" s="168">
        <v>2.27</v>
      </c>
      <c r="D231" s="164" t="s">
        <v>459</v>
      </c>
      <c r="E231" s="164" t="s">
        <v>303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23">
        <v>47354.999999999993</v>
      </c>
    </row>
    <row r="232" spans="1:33" x14ac:dyDescent="0.3">
      <c r="A232" s="244">
        <v>368</v>
      </c>
      <c r="B232" s="1" t="str">
        <f t="shared" si="45"/>
        <v>2.28, NT Plant-Rigid 12R-20</v>
      </c>
      <c r="C232" s="168">
        <v>2.2799999999999998</v>
      </c>
      <c r="D232" s="164" t="s">
        <v>459</v>
      </c>
      <c r="E232" s="164" t="s">
        <v>303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23">
        <v>37207.5</v>
      </c>
    </row>
    <row r="233" spans="1:33" x14ac:dyDescent="0.3">
      <c r="A233" s="244">
        <v>639</v>
      </c>
      <c r="B233" s="1" t="str">
        <f t="shared" si="45"/>
        <v>2.29, NT Plant-Rigid 13R-18/20</v>
      </c>
      <c r="C233" s="168">
        <v>2.29</v>
      </c>
      <c r="D233" s="164" t="s">
        <v>459</v>
      </c>
      <c r="E233" s="164" t="s">
        <v>303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23">
        <v>51044.999999999993</v>
      </c>
    </row>
    <row r="234" spans="1:33" x14ac:dyDescent="0.3">
      <c r="A234" s="244">
        <v>134</v>
      </c>
      <c r="B234" s="1" t="str">
        <f t="shared" si="45"/>
        <v>2.3, NT Plant-Rigid  8R-36</v>
      </c>
      <c r="C234" s="168">
        <v>2.2999999999999998</v>
      </c>
      <c r="D234" s="164" t="s">
        <v>459</v>
      </c>
      <c r="E234" s="164" t="s">
        <v>303</v>
      </c>
      <c r="F234" s="164" t="s">
        <v>199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23">
        <v>41307.5</v>
      </c>
    </row>
    <row r="235" spans="1:33" x14ac:dyDescent="0.3">
      <c r="A235" s="244">
        <v>135</v>
      </c>
      <c r="B235" s="1" t="str">
        <f t="shared" si="45"/>
        <v>2.31, NT Plant-Rigid 10R-30</v>
      </c>
      <c r="C235" s="168">
        <v>2.31</v>
      </c>
      <c r="D235" s="164" t="s">
        <v>459</v>
      </c>
      <c r="E235" s="164" t="s">
        <v>303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23">
        <v>34645</v>
      </c>
    </row>
    <row r="236" spans="1:33" x14ac:dyDescent="0.3">
      <c r="A236" s="244">
        <v>369</v>
      </c>
      <c r="B236" s="1" t="str">
        <f t="shared" si="45"/>
        <v>2.32, NT Plant-Rigid 12R-30</v>
      </c>
      <c r="C236" s="168">
        <v>2.3199999999999998</v>
      </c>
      <c r="D236" s="164" t="s">
        <v>459</v>
      </c>
      <c r="E236" s="164" t="s">
        <v>303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23">
        <v>58219.999999999993</v>
      </c>
    </row>
    <row r="237" spans="1:33" x14ac:dyDescent="0.3">
      <c r="A237" s="244">
        <v>640</v>
      </c>
      <c r="B237" s="1" t="str">
        <f t="shared" si="45"/>
        <v>2.33, NT Plant-Twin Row 8R-36</v>
      </c>
      <c r="C237" s="168">
        <v>2.33</v>
      </c>
      <c r="D237" s="164" t="s">
        <v>459</v>
      </c>
      <c r="E237" s="164" t="s">
        <v>304</v>
      </c>
      <c r="F237" s="164" t="s">
        <v>205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23">
        <v>116849.99999999999</v>
      </c>
    </row>
    <row r="238" spans="1:33" x14ac:dyDescent="0.3">
      <c r="A238" s="244">
        <v>635</v>
      </c>
      <c r="B238" s="1" t="str">
        <f t="shared" si="45"/>
        <v>2.34, NT Plant-Twin Row 12R-36</v>
      </c>
      <c r="C238" s="168">
        <v>2.34</v>
      </c>
      <c r="D238" s="164" t="s">
        <v>459</v>
      </c>
      <c r="E238" s="164" t="s">
        <v>304</v>
      </c>
      <c r="F238" s="164" t="s">
        <v>200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23">
        <v>133250</v>
      </c>
    </row>
    <row r="239" spans="1:33" x14ac:dyDescent="0.3">
      <c r="A239" s="244">
        <v>694</v>
      </c>
      <c r="B239" s="1" t="str">
        <f t="shared" si="45"/>
        <v>2.35, One Trip Plow 4R-36</v>
      </c>
      <c r="C239" s="168">
        <v>2.35</v>
      </c>
      <c r="D239" s="164" t="s">
        <v>459</v>
      </c>
      <c r="E239" s="164" t="s">
        <v>305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223">
        <v>21729.999999999996</v>
      </c>
    </row>
    <row r="240" spans="1:33" x14ac:dyDescent="0.3">
      <c r="A240" s="244">
        <v>695</v>
      </c>
      <c r="B240" s="1" t="str">
        <f t="shared" si="45"/>
        <v>2.36, One Trip Plow 6R-36</v>
      </c>
      <c r="C240" s="168">
        <v>2.36</v>
      </c>
      <c r="D240" s="164" t="s">
        <v>459</v>
      </c>
      <c r="E240" s="164" t="s">
        <v>305</v>
      </c>
      <c r="F240" s="164" t="s">
        <v>206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223">
        <v>27572.499999999996</v>
      </c>
    </row>
    <row r="241" spans="1:33" x14ac:dyDescent="0.3">
      <c r="A241" s="244">
        <v>696</v>
      </c>
      <c r="B241" s="1" t="str">
        <f t="shared" si="45"/>
        <v>2.37, One Trip Plow 8R-36</v>
      </c>
      <c r="C241" s="168">
        <v>2.37</v>
      </c>
      <c r="D241" s="164" t="s">
        <v>459</v>
      </c>
      <c r="E241" s="164" t="s">
        <v>305</v>
      </c>
      <c r="F241" s="164" t="s">
        <v>205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223">
        <v>32492.499999999996</v>
      </c>
    </row>
    <row r="242" spans="1:33" x14ac:dyDescent="0.3">
      <c r="A242" s="244">
        <v>567</v>
      </c>
      <c r="B242" s="1" t="str">
        <f t="shared" si="45"/>
        <v>2.38, Peanut Plant &amp; Pre Fold. 12R-36</v>
      </c>
      <c r="C242" s="168">
        <v>2.38</v>
      </c>
      <c r="D242" s="164" t="s">
        <v>459</v>
      </c>
      <c r="E242" s="164" t="s">
        <v>306</v>
      </c>
      <c r="F242" s="164" t="s">
        <v>200</v>
      </c>
      <c r="G242" s="164" t="str">
        <f t="shared" si="46"/>
        <v>Peanut Plant &amp; Pre Fold. 12R-36</v>
      </c>
      <c r="H242" s="251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223">
        <v>79540</v>
      </c>
    </row>
    <row r="243" spans="1:33" x14ac:dyDescent="0.3">
      <c r="A243" s="244">
        <v>568</v>
      </c>
      <c r="B243" s="1" t="str">
        <f t="shared" si="45"/>
        <v>2.39, Peanut Plant &amp; Pre Rigid  8R-30</v>
      </c>
      <c r="C243" s="168">
        <v>2.39</v>
      </c>
      <c r="D243" s="164" t="s">
        <v>459</v>
      </c>
      <c r="E243" s="164" t="s">
        <v>307</v>
      </c>
      <c r="F243" s="164" t="s">
        <v>25</v>
      </c>
      <c r="G243" s="164" t="str">
        <f t="shared" si="46"/>
        <v>Peanut Plant &amp; Pre Rigid  8R-30</v>
      </c>
      <c r="H243" s="251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223">
        <v>41102.5</v>
      </c>
    </row>
    <row r="244" spans="1:33" x14ac:dyDescent="0.3">
      <c r="A244" s="244">
        <v>569</v>
      </c>
      <c r="B244" s="1" t="str">
        <f t="shared" si="45"/>
        <v>2.4, Peanut Plant &amp; Pre Rigid  8R-36</v>
      </c>
      <c r="C244" s="168">
        <v>2.4</v>
      </c>
      <c r="D244" s="164" t="s">
        <v>459</v>
      </c>
      <c r="E244" s="164" t="s">
        <v>307</v>
      </c>
      <c r="F244" s="164" t="s">
        <v>199</v>
      </c>
      <c r="G244" s="164" t="str">
        <f t="shared" si="46"/>
        <v>Peanut Plant &amp; Pre Rigid  8R-36</v>
      </c>
      <c r="H244" s="251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223">
        <v>38540</v>
      </c>
    </row>
    <row r="245" spans="1:33" x14ac:dyDescent="0.3">
      <c r="A245" s="244">
        <v>165</v>
      </c>
      <c r="B245" s="1" t="str">
        <f t="shared" si="45"/>
        <v>2.41, Pipe Spool 160 ac 1/4m roll</v>
      </c>
      <c r="C245" s="168">
        <v>2.41</v>
      </c>
      <c r="D245" s="164" t="s">
        <v>459</v>
      </c>
      <c r="E245" s="164" t="s">
        <v>308</v>
      </c>
      <c r="F245" s="164" t="s">
        <v>64</v>
      </c>
      <c r="G245" s="164" t="str">
        <f t="shared" si="46"/>
        <v>Pipe Spool 160 ac 1/4m roll</v>
      </c>
      <c r="H245" s="251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23">
        <v>3464.4999999999995</v>
      </c>
    </row>
    <row r="246" spans="1:33" x14ac:dyDescent="0.3">
      <c r="A246" s="244">
        <v>144</v>
      </c>
      <c r="B246" s="1" t="str">
        <f t="shared" si="45"/>
        <v>2.42, Pipe Trailer 1m/160a 30'</v>
      </c>
      <c r="C246" s="168">
        <v>2.42</v>
      </c>
      <c r="D246" s="164" t="s">
        <v>459</v>
      </c>
      <c r="E246" s="164" t="s">
        <v>309</v>
      </c>
      <c r="F246" s="164" t="s">
        <v>44</v>
      </c>
      <c r="G246" s="164" t="str">
        <f t="shared" si="46"/>
        <v>Pipe Trailer 1m/160a 30'</v>
      </c>
      <c r="H246" s="251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23">
        <v>1363.2499999999998</v>
      </c>
    </row>
    <row r="247" spans="1:33" x14ac:dyDescent="0.3">
      <c r="A247" s="244">
        <v>332</v>
      </c>
      <c r="B247" s="1" t="str">
        <f t="shared" si="45"/>
        <v>2.43, Plant - Folding 12R-20</v>
      </c>
      <c r="C247" s="168">
        <v>2.4300000000000002</v>
      </c>
      <c r="D247" s="164" t="s">
        <v>459</v>
      </c>
      <c r="E247" s="164" t="s">
        <v>310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23">
        <v>62524.999999999993</v>
      </c>
    </row>
    <row r="248" spans="1:33" x14ac:dyDescent="0.3">
      <c r="A248" s="244">
        <v>334</v>
      </c>
      <c r="B248" s="1" t="str">
        <f t="shared" si="45"/>
        <v>2.44, Plant - Folding  8R-36</v>
      </c>
      <c r="C248" s="168">
        <v>2.44</v>
      </c>
      <c r="D248" s="164" t="s">
        <v>459</v>
      </c>
      <c r="E248" s="164" t="s">
        <v>310</v>
      </c>
      <c r="F248" s="164" t="s">
        <v>199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23">
        <v>40897.5</v>
      </c>
    </row>
    <row r="249" spans="1:33" x14ac:dyDescent="0.3">
      <c r="A249" s="244">
        <v>353</v>
      </c>
      <c r="B249" s="1" t="str">
        <f t="shared" si="45"/>
        <v>2.45, Plant - Folding 23R-15</v>
      </c>
      <c r="C249" s="168">
        <v>2.4500000000000002</v>
      </c>
      <c r="D249" s="164" t="s">
        <v>459</v>
      </c>
      <c r="E249" s="164" t="s">
        <v>310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23">
        <v>118899.99999999999</v>
      </c>
    </row>
    <row r="250" spans="1:33" x14ac:dyDescent="0.3">
      <c r="A250" s="244">
        <v>337</v>
      </c>
      <c r="B250" s="1" t="str">
        <f t="shared" si="45"/>
        <v>2.46, Plant - Folding 12R-30</v>
      </c>
      <c r="C250" s="168">
        <v>2.46</v>
      </c>
      <c r="D250" s="164" t="s">
        <v>459</v>
      </c>
      <c r="E250" s="164" t="s">
        <v>310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23">
        <v>62934.999999999993</v>
      </c>
    </row>
    <row r="251" spans="1:33" x14ac:dyDescent="0.3">
      <c r="A251" s="244">
        <v>546</v>
      </c>
      <c r="B251" s="1" t="str">
        <f t="shared" si="45"/>
        <v>2.47, Plant - Folding 24R-15</v>
      </c>
      <c r="C251" s="168">
        <v>2.4700000000000002</v>
      </c>
      <c r="D251" s="164" t="s">
        <v>459</v>
      </c>
      <c r="E251" s="164" t="s">
        <v>310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23">
        <v>121974.99999999999</v>
      </c>
    </row>
    <row r="252" spans="1:33" x14ac:dyDescent="0.3">
      <c r="A252" s="244">
        <v>333</v>
      </c>
      <c r="B252" s="1" t="str">
        <f t="shared" si="45"/>
        <v>2.48, Plant - Folding  8R-36 2x1</v>
      </c>
      <c r="C252" s="168">
        <v>2.48</v>
      </c>
      <c r="D252" s="164" t="s">
        <v>459</v>
      </c>
      <c r="E252" s="164" t="s">
        <v>310</v>
      </c>
      <c r="F252" s="164" t="s">
        <v>203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23">
        <v>71955</v>
      </c>
    </row>
    <row r="253" spans="1:33" x14ac:dyDescent="0.3">
      <c r="A253" s="244">
        <v>260</v>
      </c>
      <c r="B253" s="1" t="str">
        <f t="shared" si="45"/>
        <v>2.49, Plant - Folding 12R-36</v>
      </c>
      <c r="C253" s="168">
        <v>2.4900000000000002</v>
      </c>
      <c r="D253" s="164" t="s">
        <v>459</v>
      </c>
      <c r="E253" s="164" t="s">
        <v>310</v>
      </c>
      <c r="F253" s="164" t="s">
        <v>200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23">
        <v>71955</v>
      </c>
    </row>
    <row r="254" spans="1:33" x14ac:dyDescent="0.3">
      <c r="A254" s="244">
        <v>550</v>
      </c>
      <c r="B254" s="1" t="str">
        <f t="shared" si="45"/>
        <v>2.5, Plant - Folding 31R-15</v>
      </c>
      <c r="C254" s="168">
        <v>2.5</v>
      </c>
      <c r="D254" s="164" t="s">
        <v>459</v>
      </c>
      <c r="E254" s="164" t="s">
        <v>310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23">
        <v>135300</v>
      </c>
    </row>
    <row r="255" spans="1:33" x14ac:dyDescent="0.3">
      <c r="A255" s="244">
        <v>338</v>
      </c>
      <c r="B255" s="1" t="str">
        <f t="shared" si="45"/>
        <v>2.51, Plant - Folding 16R-30</v>
      </c>
      <c r="C255" s="168">
        <v>2.5099999999999998</v>
      </c>
      <c r="D255" s="164" t="s">
        <v>459</v>
      </c>
      <c r="E255" s="164" t="s">
        <v>310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23">
        <v>91122.499999999985</v>
      </c>
    </row>
    <row r="256" spans="1:33" x14ac:dyDescent="0.3">
      <c r="A256" s="244">
        <v>339</v>
      </c>
      <c r="B256" s="1" t="str">
        <f t="shared" si="45"/>
        <v>2.52, Plant - Folding 24R-20</v>
      </c>
      <c r="C256" s="168">
        <v>2.52</v>
      </c>
      <c r="D256" s="164" t="s">
        <v>459</v>
      </c>
      <c r="E256" s="164" t="s">
        <v>310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23">
        <v>132225</v>
      </c>
    </row>
    <row r="257" spans="1:33" x14ac:dyDescent="0.3">
      <c r="A257" s="244">
        <v>606</v>
      </c>
      <c r="B257" s="1" t="str">
        <f t="shared" si="45"/>
        <v>2.53, Plant - Folding 32R-15</v>
      </c>
      <c r="C257" s="168">
        <v>2.5299999999999998</v>
      </c>
      <c r="D257" s="164" t="s">
        <v>459</v>
      </c>
      <c r="E257" s="164" t="s">
        <v>310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23">
        <v>150675</v>
      </c>
    </row>
    <row r="258" spans="1:33" x14ac:dyDescent="0.3">
      <c r="A258" s="244">
        <v>340</v>
      </c>
      <c r="B258" s="1" t="str">
        <f t="shared" si="45"/>
        <v>2.54, Plant - Folding 24R-30</v>
      </c>
      <c r="C258" s="168">
        <v>2.54</v>
      </c>
      <c r="D258" s="164" t="s">
        <v>459</v>
      </c>
      <c r="E258" s="164" t="s">
        <v>310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23">
        <v>176299.99999999997</v>
      </c>
    </row>
    <row r="259" spans="1:33" x14ac:dyDescent="0.3">
      <c r="A259" s="244">
        <v>647</v>
      </c>
      <c r="B259" s="1" t="str">
        <f t="shared" si="45"/>
        <v>2.55, Plant - Folding 36R-20</v>
      </c>
      <c r="C259" s="168">
        <v>2.5499999999999998</v>
      </c>
      <c r="D259" s="164" t="s">
        <v>459</v>
      </c>
      <c r="E259" s="164" t="s">
        <v>310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3">
        <v>199874.99999999997</v>
      </c>
    </row>
    <row r="260" spans="1:33" x14ac:dyDescent="0.3">
      <c r="A260" s="244">
        <v>330</v>
      </c>
      <c r="B260" s="1" t="str">
        <f t="shared" si="45"/>
        <v>2.56, Plant - Rigid  4R-30</v>
      </c>
      <c r="C260" s="168">
        <v>2.56</v>
      </c>
      <c r="D260" s="164" t="s">
        <v>459</v>
      </c>
      <c r="E260" s="164" t="s">
        <v>311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23">
        <v>20090</v>
      </c>
    </row>
    <row r="261" spans="1:33" x14ac:dyDescent="0.3">
      <c r="A261" s="244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459</v>
      </c>
      <c r="E261" s="164" t="s">
        <v>311</v>
      </c>
      <c r="F261" s="164" t="s">
        <v>201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23">
        <v>22344.999999999996</v>
      </c>
    </row>
    <row r="262" spans="1:33" x14ac:dyDescent="0.3">
      <c r="A262" s="244">
        <v>529</v>
      </c>
      <c r="B262" s="1" t="str">
        <f t="shared" si="60"/>
        <v>2.58, Plant - Rigid 11R-15</v>
      </c>
      <c r="C262" s="168">
        <v>2.58</v>
      </c>
      <c r="D262" s="164" t="s">
        <v>459</v>
      </c>
      <c r="E262" s="164" t="s">
        <v>311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23">
        <v>42024.999999999993</v>
      </c>
    </row>
    <row r="263" spans="1:33" x14ac:dyDescent="0.3">
      <c r="A263" s="244">
        <v>146</v>
      </c>
      <c r="B263" s="1" t="str">
        <f t="shared" si="60"/>
        <v>2.59, Plant - Rigid  6R-30</v>
      </c>
      <c r="C263" s="168">
        <v>2.59</v>
      </c>
      <c r="D263" s="164" t="s">
        <v>459</v>
      </c>
      <c r="E263" s="164" t="s">
        <v>311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23">
        <v>30032.499999999996</v>
      </c>
    </row>
    <row r="264" spans="1:33" x14ac:dyDescent="0.3">
      <c r="A264" s="244">
        <v>147</v>
      </c>
      <c r="B264" s="1" t="str">
        <f t="shared" si="60"/>
        <v>2.6, Plant - Rigid  6R-36</v>
      </c>
      <c r="C264" s="168">
        <v>2.6</v>
      </c>
      <c r="D264" s="164" t="s">
        <v>459</v>
      </c>
      <c r="E264" s="164" t="s">
        <v>311</v>
      </c>
      <c r="F264" s="164" t="s">
        <v>202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23">
        <v>26137.499999999996</v>
      </c>
    </row>
    <row r="265" spans="1:33" x14ac:dyDescent="0.3">
      <c r="A265" s="244">
        <v>534</v>
      </c>
      <c r="B265" s="1" t="str">
        <f t="shared" si="60"/>
        <v>2.61, Plant - Rigid 11R-20</v>
      </c>
      <c r="C265" s="168">
        <v>2.61</v>
      </c>
      <c r="D265" s="164" t="s">
        <v>459</v>
      </c>
      <c r="E265" s="164" t="s">
        <v>311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23">
        <v>37515</v>
      </c>
    </row>
    <row r="266" spans="1:33" x14ac:dyDescent="0.3">
      <c r="A266" s="244">
        <v>149</v>
      </c>
      <c r="B266" s="1" t="str">
        <f t="shared" si="60"/>
        <v>2.62, Plant - Rigid  8R-30</v>
      </c>
      <c r="C266" s="168">
        <v>2.62</v>
      </c>
      <c r="D266" s="164" t="s">
        <v>459</v>
      </c>
      <c r="E266" s="164" t="s">
        <v>311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23">
        <v>34952.5</v>
      </c>
    </row>
    <row r="267" spans="1:33" x14ac:dyDescent="0.3">
      <c r="A267" s="244">
        <v>153</v>
      </c>
      <c r="B267" s="1" t="str">
        <f t="shared" si="60"/>
        <v>2.63, Plant - Rigid 12R-20</v>
      </c>
      <c r="C267" s="168">
        <v>2.63</v>
      </c>
      <c r="D267" s="164" t="s">
        <v>459</v>
      </c>
      <c r="E267" s="164" t="s">
        <v>311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23">
        <v>68572.5</v>
      </c>
    </row>
    <row r="268" spans="1:33" x14ac:dyDescent="0.3">
      <c r="A268" s="244">
        <v>507</v>
      </c>
      <c r="B268" s="1" t="str">
        <f t="shared" si="60"/>
        <v>2.64, Plant - Rigid 15R-15</v>
      </c>
      <c r="C268" s="168">
        <v>2.64</v>
      </c>
      <c r="D268" s="164" t="s">
        <v>459</v>
      </c>
      <c r="E268" s="164" t="s">
        <v>311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23">
        <v>52684.999999999993</v>
      </c>
    </row>
    <row r="269" spans="1:33" x14ac:dyDescent="0.3">
      <c r="A269" s="244">
        <v>649</v>
      </c>
      <c r="B269" s="1" t="str">
        <f t="shared" si="60"/>
        <v>2.65, Plant - Rigid 13R-18/20</v>
      </c>
      <c r="C269" s="168">
        <v>2.65</v>
      </c>
      <c r="D269" s="164" t="s">
        <v>459</v>
      </c>
      <c r="E269" s="164" t="s">
        <v>311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23">
        <v>47457.499999999993</v>
      </c>
    </row>
    <row r="270" spans="1:33" x14ac:dyDescent="0.3">
      <c r="A270" s="244">
        <v>150</v>
      </c>
      <c r="B270" s="1" t="str">
        <f t="shared" si="60"/>
        <v>2.66, Plant - Rigid  8R-36</v>
      </c>
      <c r="C270" s="168">
        <v>2.66</v>
      </c>
      <c r="D270" s="164" t="s">
        <v>459</v>
      </c>
      <c r="E270" s="164" t="s">
        <v>311</v>
      </c>
      <c r="F270" s="164" t="s">
        <v>199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23">
        <v>32492.499999999996</v>
      </c>
    </row>
    <row r="271" spans="1:33" x14ac:dyDescent="0.3">
      <c r="A271" s="244">
        <v>151</v>
      </c>
      <c r="B271" s="1" t="str">
        <f t="shared" si="60"/>
        <v>2.67, Plant - Rigid 10R-30</v>
      </c>
      <c r="C271" s="168">
        <v>2.67</v>
      </c>
      <c r="D271" s="164" t="s">
        <v>459</v>
      </c>
      <c r="E271" s="164" t="s">
        <v>311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23">
        <v>38540</v>
      </c>
    </row>
    <row r="272" spans="1:33" x14ac:dyDescent="0.3">
      <c r="A272" s="244">
        <v>336</v>
      </c>
      <c r="B272" s="1" t="str">
        <f t="shared" si="60"/>
        <v>2.68, Plant - Rigid 12R-30</v>
      </c>
      <c r="C272" s="168">
        <v>2.68</v>
      </c>
      <c r="D272" s="164" t="s">
        <v>459</v>
      </c>
      <c r="E272" s="164" t="s">
        <v>311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23">
        <v>55452.499999999993</v>
      </c>
    </row>
    <row r="273" spans="1:33" x14ac:dyDescent="0.3">
      <c r="A273" s="244">
        <v>650</v>
      </c>
      <c r="B273" s="1" t="str">
        <f t="shared" si="60"/>
        <v>2.69, Plant - Twin Row 8R-36</v>
      </c>
      <c r="C273" s="168">
        <v>2.69</v>
      </c>
      <c r="D273" s="164" t="s">
        <v>459</v>
      </c>
      <c r="E273" s="164" t="s">
        <v>312</v>
      </c>
      <c r="F273" s="164" t="s">
        <v>205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23">
        <v>112749.99999999999</v>
      </c>
    </row>
    <row r="274" spans="1:33" x14ac:dyDescent="0.3">
      <c r="A274" s="244">
        <v>605</v>
      </c>
      <c r="B274" s="1" t="str">
        <f t="shared" si="60"/>
        <v>2.7, Plant - Twin Row 12R-36</v>
      </c>
      <c r="C274" s="168">
        <v>2.7</v>
      </c>
      <c r="D274" s="164" t="s">
        <v>459</v>
      </c>
      <c r="E274" s="164" t="s">
        <v>312</v>
      </c>
      <c r="F274" s="164" t="s">
        <v>200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23">
        <v>126074.99999999999</v>
      </c>
    </row>
    <row r="275" spans="1:33" x14ac:dyDescent="0.3">
      <c r="A275" s="244">
        <v>346</v>
      </c>
      <c r="B275" s="1" t="str">
        <f t="shared" si="60"/>
        <v>2.71, Plant &amp; Pre-Folding 12R-20</v>
      </c>
      <c r="C275" s="168">
        <v>2.71</v>
      </c>
      <c r="D275" s="164" t="s">
        <v>459</v>
      </c>
      <c r="E275" s="164" t="s">
        <v>313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23">
        <v>68572.5</v>
      </c>
    </row>
    <row r="276" spans="1:33" x14ac:dyDescent="0.3">
      <c r="A276" s="244">
        <v>343</v>
      </c>
      <c r="B276" s="1" t="str">
        <f t="shared" si="60"/>
        <v>2.72, Plant &amp; Pre-Folding  8R-36</v>
      </c>
      <c r="C276" s="168">
        <v>2.72</v>
      </c>
      <c r="D276" s="164" t="s">
        <v>459</v>
      </c>
      <c r="E276" s="164" t="s">
        <v>313</v>
      </c>
      <c r="F276" s="164" t="s">
        <v>199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23">
        <v>47047.499999999993</v>
      </c>
    </row>
    <row r="277" spans="1:33" x14ac:dyDescent="0.3">
      <c r="A277" s="244">
        <v>350</v>
      </c>
      <c r="B277" s="1" t="str">
        <f t="shared" si="60"/>
        <v>2.73, Plant &amp; Pre-Folding 23R-15</v>
      </c>
      <c r="C277" s="168">
        <v>2.73</v>
      </c>
      <c r="D277" s="164" t="s">
        <v>459</v>
      </c>
      <c r="E277" s="164" t="s">
        <v>313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23">
        <v>126074.99999999999</v>
      </c>
    </row>
    <row r="278" spans="1:33" x14ac:dyDescent="0.3">
      <c r="A278" s="244">
        <v>348</v>
      </c>
      <c r="B278" s="1" t="str">
        <f t="shared" si="60"/>
        <v>2.74, Plant &amp; Pre-Folding 12R-30</v>
      </c>
      <c r="C278" s="168">
        <v>2.74</v>
      </c>
      <c r="D278" s="164" t="s">
        <v>459</v>
      </c>
      <c r="E278" s="164" t="s">
        <v>313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23">
        <v>70417.5</v>
      </c>
    </row>
    <row r="279" spans="1:33" x14ac:dyDescent="0.3">
      <c r="A279" s="244">
        <v>547</v>
      </c>
      <c r="B279" s="1" t="str">
        <f t="shared" si="60"/>
        <v>2.75, Plant &amp; Pre-Folding 24R-15</v>
      </c>
      <c r="C279" s="168">
        <v>2.75</v>
      </c>
      <c r="D279" s="164" t="s">
        <v>459</v>
      </c>
      <c r="E279" s="164" t="s">
        <v>313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23">
        <v>129149.99999999999</v>
      </c>
    </row>
    <row r="280" spans="1:33" x14ac:dyDescent="0.3">
      <c r="A280" s="244">
        <v>344</v>
      </c>
      <c r="B280" s="1" t="str">
        <f t="shared" si="60"/>
        <v>2.76, Plant &amp; Pre-Folding  8R-36 2x1</v>
      </c>
      <c r="C280" s="168">
        <v>2.76</v>
      </c>
      <c r="D280" s="164" t="s">
        <v>459</v>
      </c>
      <c r="E280" s="164" t="s">
        <v>313</v>
      </c>
      <c r="F280" s="164" t="s">
        <v>203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23">
        <v>79540</v>
      </c>
    </row>
    <row r="281" spans="1:33" x14ac:dyDescent="0.3">
      <c r="A281" s="244">
        <v>262</v>
      </c>
      <c r="B281" s="1" t="str">
        <f t="shared" si="60"/>
        <v>2.77, Plant &amp; Pre-Folding 12R-36</v>
      </c>
      <c r="C281" s="168">
        <v>2.77</v>
      </c>
      <c r="D281" s="164" t="s">
        <v>459</v>
      </c>
      <c r="E281" s="164" t="s">
        <v>313</v>
      </c>
      <c r="F281" s="164" t="s">
        <v>200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23">
        <v>79540</v>
      </c>
    </row>
    <row r="282" spans="1:33" x14ac:dyDescent="0.3">
      <c r="A282" s="244">
        <v>551</v>
      </c>
      <c r="B282" s="1" t="str">
        <f t="shared" si="60"/>
        <v>2.78, Plant &amp; Pre-Folding 31R-15</v>
      </c>
      <c r="C282" s="168">
        <v>2.78</v>
      </c>
      <c r="D282" s="164" t="s">
        <v>459</v>
      </c>
      <c r="E282" s="164" t="s">
        <v>313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23">
        <v>142475</v>
      </c>
    </row>
    <row r="283" spans="1:33" x14ac:dyDescent="0.3">
      <c r="A283" s="244">
        <v>349</v>
      </c>
      <c r="B283" s="1" t="str">
        <f t="shared" si="60"/>
        <v>2.79, Plant &amp; Pre-Folding 16R-30</v>
      </c>
      <c r="C283" s="168">
        <v>2.79</v>
      </c>
      <c r="D283" s="164" t="s">
        <v>459</v>
      </c>
      <c r="E283" s="164" t="s">
        <v>313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23">
        <v>98604.999999999985</v>
      </c>
    </row>
    <row r="284" spans="1:33" x14ac:dyDescent="0.3">
      <c r="A284" s="244">
        <v>351</v>
      </c>
      <c r="B284" s="1" t="str">
        <f t="shared" si="60"/>
        <v>2.8, Plant &amp; Pre-Folding 24R-20</v>
      </c>
      <c r="C284" s="168">
        <v>2.8</v>
      </c>
      <c r="D284" s="164" t="s">
        <v>459</v>
      </c>
      <c r="E284" s="164" t="s">
        <v>313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23">
        <v>140425</v>
      </c>
    </row>
    <row r="285" spans="1:33" x14ac:dyDescent="0.3">
      <c r="A285" s="244">
        <v>603</v>
      </c>
      <c r="B285" s="1" t="str">
        <f t="shared" si="60"/>
        <v>2.81, Plant &amp; Pre-Folding 32R-15</v>
      </c>
      <c r="C285" s="168">
        <v>2.81</v>
      </c>
      <c r="D285" s="164" t="s">
        <v>459</v>
      </c>
      <c r="E285" s="164" t="s">
        <v>313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23">
        <v>157850</v>
      </c>
    </row>
    <row r="286" spans="1:33" x14ac:dyDescent="0.3">
      <c r="A286" s="244">
        <v>352</v>
      </c>
      <c r="B286" s="1" t="str">
        <f t="shared" si="60"/>
        <v>2.82, Plant &amp; Pre-Folding 24R-30</v>
      </c>
      <c r="C286" s="168">
        <v>2.82</v>
      </c>
      <c r="D286" s="164" t="s">
        <v>459</v>
      </c>
      <c r="E286" s="164" t="s">
        <v>313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23">
        <v>186549.99999999997</v>
      </c>
    </row>
    <row r="287" spans="1:33" x14ac:dyDescent="0.3">
      <c r="A287" s="244">
        <v>642</v>
      </c>
      <c r="B287" s="1" t="str">
        <f t="shared" si="60"/>
        <v>2.83, Plant &amp; Pre-Folding 36R-20</v>
      </c>
      <c r="C287" s="168">
        <v>2.83</v>
      </c>
      <c r="D287" s="164" t="s">
        <v>459</v>
      </c>
      <c r="E287" s="164" t="s">
        <v>313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3">
        <v>199874.99999999997</v>
      </c>
    </row>
    <row r="288" spans="1:33" x14ac:dyDescent="0.3">
      <c r="A288" s="244">
        <v>341</v>
      </c>
      <c r="B288" s="1" t="str">
        <f t="shared" si="60"/>
        <v>2.84, Plant &amp; Pre-Rigid  4R-30</v>
      </c>
      <c r="C288" s="168">
        <v>2.84</v>
      </c>
      <c r="D288" s="164" t="s">
        <v>459</v>
      </c>
      <c r="E288" s="164" t="s">
        <v>314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223">
        <v>26137.499999999996</v>
      </c>
    </row>
    <row r="289" spans="1:33" x14ac:dyDescent="0.3">
      <c r="A289" s="244">
        <v>155</v>
      </c>
      <c r="B289" s="1" t="str">
        <f t="shared" si="60"/>
        <v>2.85, Plant &amp; Pre-Rigid  4R-36</v>
      </c>
      <c r="C289" s="168">
        <v>2.85</v>
      </c>
      <c r="D289" s="164" t="s">
        <v>459</v>
      </c>
      <c r="E289" s="164" t="s">
        <v>314</v>
      </c>
      <c r="F289" s="164" t="s">
        <v>201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223">
        <v>28392.499999999996</v>
      </c>
    </row>
    <row r="290" spans="1:33" x14ac:dyDescent="0.3">
      <c r="A290" s="244">
        <v>531</v>
      </c>
      <c r="B290" s="1" t="str">
        <f t="shared" si="60"/>
        <v>2.86, Plant &amp; Pre-Rigid 11R-15</v>
      </c>
      <c r="C290" s="168">
        <v>2.86</v>
      </c>
      <c r="D290" s="164" t="s">
        <v>459</v>
      </c>
      <c r="E290" s="164" t="s">
        <v>314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223">
        <v>48072.499999999993</v>
      </c>
    </row>
    <row r="291" spans="1:33" x14ac:dyDescent="0.3">
      <c r="A291" s="244">
        <v>156</v>
      </c>
      <c r="B291" s="1" t="str">
        <f t="shared" si="60"/>
        <v>2.87, Plant &amp; Pre-Rigid  6R-30</v>
      </c>
      <c r="C291" s="168">
        <v>2.87</v>
      </c>
      <c r="D291" s="164" t="s">
        <v>459</v>
      </c>
      <c r="E291" s="164" t="s">
        <v>314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223">
        <v>36182.5</v>
      </c>
    </row>
    <row r="292" spans="1:33" x14ac:dyDescent="0.3">
      <c r="A292" s="244">
        <v>157</v>
      </c>
      <c r="B292" s="1" t="str">
        <f t="shared" si="60"/>
        <v>2.88, Plant &amp; Pre-Rigid  6R-36</v>
      </c>
      <c r="C292" s="168">
        <v>2.88</v>
      </c>
      <c r="D292" s="164" t="s">
        <v>459</v>
      </c>
      <c r="E292" s="164" t="s">
        <v>314</v>
      </c>
      <c r="F292" s="164" t="s">
        <v>202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223">
        <v>32184.999999999996</v>
      </c>
    </row>
    <row r="293" spans="1:33" x14ac:dyDescent="0.3">
      <c r="A293" s="244">
        <v>535</v>
      </c>
      <c r="B293" s="1" t="str">
        <f t="shared" si="60"/>
        <v>2.89, Plant &amp; Pre-Rigid 11R-20</v>
      </c>
      <c r="C293" s="168">
        <v>2.89</v>
      </c>
      <c r="D293" s="164" t="s">
        <v>459</v>
      </c>
      <c r="E293" s="164" t="s">
        <v>314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223">
        <v>43562.499999999993</v>
      </c>
    </row>
    <row r="294" spans="1:33" x14ac:dyDescent="0.3">
      <c r="A294" s="244">
        <v>621</v>
      </c>
      <c r="B294" s="1" t="str">
        <f t="shared" si="60"/>
        <v>2.9, Plant &amp; Pre-Rigid 15R-15</v>
      </c>
      <c r="C294" s="168">
        <v>2.9</v>
      </c>
      <c r="D294" s="164" t="s">
        <v>459</v>
      </c>
      <c r="E294" s="164" t="s">
        <v>314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223">
        <v>58732.499999999993</v>
      </c>
    </row>
    <row r="295" spans="1:33" x14ac:dyDescent="0.3">
      <c r="A295" s="244">
        <v>159</v>
      </c>
      <c r="B295" s="1" t="str">
        <f t="shared" si="60"/>
        <v>2.91, Plant &amp; Pre-Rigid  8R-30</v>
      </c>
      <c r="C295" s="168">
        <v>2.91</v>
      </c>
      <c r="D295" s="164" t="s">
        <v>459</v>
      </c>
      <c r="E295" s="164" t="s">
        <v>314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223">
        <v>41102.5</v>
      </c>
    </row>
    <row r="296" spans="1:33" x14ac:dyDescent="0.3">
      <c r="A296" s="244">
        <v>163</v>
      </c>
      <c r="B296" s="1" t="str">
        <f t="shared" si="60"/>
        <v>2.92, Plant &amp; Pre-Rigid 12R-20</v>
      </c>
      <c r="C296" s="168">
        <v>2.92</v>
      </c>
      <c r="D296" s="164" t="s">
        <v>459</v>
      </c>
      <c r="E296" s="164" t="s">
        <v>314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223">
        <v>50122.499999999993</v>
      </c>
    </row>
    <row r="297" spans="1:33" x14ac:dyDescent="0.3">
      <c r="A297" s="244">
        <v>644</v>
      </c>
      <c r="B297" s="1" t="str">
        <f t="shared" si="60"/>
        <v>2.93, Plant &amp; Pre-Rigid 13R-18/20</v>
      </c>
      <c r="C297" s="168">
        <v>2.93</v>
      </c>
      <c r="D297" s="164" t="s">
        <v>459</v>
      </c>
      <c r="E297" s="164" t="s">
        <v>314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223">
        <v>53504.999999999993</v>
      </c>
    </row>
    <row r="298" spans="1:33" x14ac:dyDescent="0.3">
      <c r="A298" s="244">
        <v>160</v>
      </c>
      <c r="B298" s="1" t="str">
        <f t="shared" si="60"/>
        <v>2.94, Plant &amp; Pre-Rigid  8R-36</v>
      </c>
      <c r="C298" s="168">
        <v>2.94</v>
      </c>
      <c r="D298" s="164" t="s">
        <v>459</v>
      </c>
      <c r="E298" s="164" t="s">
        <v>314</v>
      </c>
      <c r="F298" s="164" t="s">
        <v>199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223">
        <v>38540</v>
      </c>
    </row>
    <row r="299" spans="1:33" x14ac:dyDescent="0.3">
      <c r="A299" s="244">
        <v>161</v>
      </c>
      <c r="B299" s="1" t="str">
        <f t="shared" si="60"/>
        <v>2.95, Plant &amp; Pre-Rigid 10R-30</v>
      </c>
      <c r="C299" s="168">
        <v>2.95</v>
      </c>
      <c r="D299" s="164" t="s">
        <v>459</v>
      </c>
      <c r="E299" s="164" t="s">
        <v>314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223">
        <v>44689.999999999993</v>
      </c>
    </row>
    <row r="300" spans="1:33" x14ac:dyDescent="0.3">
      <c r="A300" s="244">
        <v>347</v>
      </c>
      <c r="B300" s="1" t="str">
        <f t="shared" si="60"/>
        <v>2.96, Plant &amp; Pre-Rigid 12R-30</v>
      </c>
      <c r="C300" s="168">
        <v>2.96</v>
      </c>
      <c r="D300" s="164" t="s">
        <v>459</v>
      </c>
      <c r="E300" s="164" t="s">
        <v>314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223">
        <v>62934.999999999993</v>
      </c>
    </row>
    <row r="301" spans="1:33" x14ac:dyDescent="0.3">
      <c r="A301" s="244">
        <v>645</v>
      </c>
      <c r="B301" s="1" t="str">
        <f t="shared" si="60"/>
        <v>2.97, Plant &amp; Pre-Twin Row 8R-36</v>
      </c>
      <c r="C301" s="168">
        <v>2.97</v>
      </c>
      <c r="D301" s="164" t="s">
        <v>459</v>
      </c>
      <c r="E301" s="164" t="s">
        <v>315</v>
      </c>
      <c r="F301" s="164" t="s">
        <v>205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223">
        <v>118899.99999999999</v>
      </c>
    </row>
    <row r="302" spans="1:33" x14ac:dyDescent="0.3">
      <c r="A302" s="244">
        <v>604</v>
      </c>
      <c r="B302" s="1" t="str">
        <f t="shared" si="60"/>
        <v>2.98, Plant &amp; Pre-Twin Row 12R-36</v>
      </c>
      <c r="C302" s="168">
        <v>2.98</v>
      </c>
      <c r="D302" s="164" t="s">
        <v>459</v>
      </c>
      <c r="E302" s="164" t="s">
        <v>315</v>
      </c>
      <c r="F302" s="164" t="s">
        <v>200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223">
        <v>136325</v>
      </c>
    </row>
    <row r="303" spans="1:33" x14ac:dyDescent="0.3">
      <c r="A303" s="244"/>
      <c r="B303" s="1" t="str">
        <f t="shared" si="60"/>
        <v>2.99, Plow 4 Bottom Switch</v>
      </c>
      <c r="C303" s="168">
        <v>2.99</v>
      </c>
      <c r="D303" s="164" t="s">
        <v>459</v>
      </c>
      <c r="E303" s="164" t="s">
        <v>444</v>
      </c>
      <c r="F303" s="164" t="s">
        <v>445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223">
        <v>14657.499999999998</v>
      </c>
    </row>
    <row r="304" spans="1:33" x14ac:dyDescent="0.3">
      <c r="A304" s="244"/>
      <c r="B304" s="1" t="str">
        <f t="shared" si="60"/>
        <v>3, Plow 5 Bottom Switch</v>
      </c>
      <c r="C304" s="168">
        <v>3</v>
      </c>
      <c r="D304" s="164" t="s">
        <v>459</v>
      </c>
      <c r="E304" s="164" t="s">
        <v>444</v>
      </c>
      <c r="F304" s="164" t="s">
        <v>446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223">
        <v>16707.5</v>
      </c>
    </row>
    <row r="305" spans="1:33" x14ac:dyDescent="0.3">
      <c r="A305" s="244">
        <v>29</v>
      </c>
      <c r="B305" s="1" t="str">
        <f t="shared" si="60"/>
        <v>3.01, Roller/Cultipacker 12'</v>
      </c>
      <c r="C305" s="168">
        <v>3.01</v>
      </c>
      <c r="D305" s="164" t="s">
        <v>459</v>
      </c>
      <c r="E305" s="164" t="s">
        <v>316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23">
        <v>4233.25</v>
      </c>
    </row>
    <row r="306" spans="1:33" x14ac:dyDescent="0.3">
      <c r="A306" s="244">
        <v>30</v>
      </c>
      <c r="B306" s="1" t="str">
        <f t="shared" si="60"/>
        <v>3.02, Roller/Cultipacker 20'</v>
      </c>
      <c r="C306" s="168">
        <v>3.02</v>
      </c>
      <c r="D306" s="164" t="s">
        <v>459</v>
      </c>
      <c r="E306" s="164" t="s">
        <v>316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23">
        <v>16605</v>
      </c>
    </row>
    <row r="307" spans="1:33" x14ac:dyDescent="0.3">
      <c r="A307" s="244">
        <v>172</v>
      </c>
      <c r="B307" s="1" t="str">
        <f t="shared" si="60"/>
        <v>3.03, Roller/Cultipacker 30'</v>
      </c>
      <c r="C307" s="168">
        <v>3.03</v>
      </c>
      <c r="D307" s="164" t="s">
        <v>459</v>
      </c>
      <c r="E307" s="164" t="s">
        <v>316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23">
        <v>18552.5</v>
      </c>
    </row>
    <row r="308" spans="1:33" x14ac:dyDescent="0.3">
      <c r="A308" s="244">
        <v>717</v>
      </c>
      <c r="B308" s="1" t="str">
        <f t="shared" si="60"/>
        <v>3.04, Roller/Cultipacker 38'</v>
      </c>
      <c r="C308" s="168">
        <v>3.04</v>
      </c>
      <c r="D308" s="164" t="s">
        <v>459</v>
      </c>
      <c r="E308" s="164" t="s">
        <v>316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23">
        <v>20090</v>
      </c>
    </row>
    <row r="309" spans="1:33" x14ac:dyDescent="0.3">
      <c r="A309" s="244">
        <v>718</v>
      </c>
      <c r="B309" s="1" t="str">
        <f t="shared" si="60"/>
        <v>3.05, Roller/Stubble 20'</v>
      </c>
      <c r="C309" s="168">
        <v>3.05</v>
      </c>
      <c r="D309" s="164" t="s">
        <v>459</v>
      </c>
      <c r="E309" s="164" t="s">
        <v>317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23">
        <v>13529.999999999998</v>
      </c>
    </row>
    <row r="310" spans="1:33" x14ac:dyDescent="0.3">
      <c r="A310" s="244">
        <v>719</v>
      </c>
      <c r="B310" s="1" t="str">
        <f t="shared" si="60"/>
        <v>3.06, Roller/Stubble 32'</v>
      </c>
      <c r="C310" s="168">
        <v>3.06</v>
      </c>
      <c r="D310" s="164" t="s">
        <v>459</v>
      </c>
      <c r="E310" s="164" t="s">
        <v>317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23">
        <v>22959.999999999996</v>
      </c>
    </row>
    <row r="311" spans="1:33" x14ac:dyDescent="0.3">
      <c r="A311" s="244">
        <v>485</v>
      </c>
      <c r="B311" s="1" t="str">
        <f t="shared" si="60"/>
        <v>3.07, Rotary Cutter  7'</v>
      </c>
      <c r="C311" s="168">
        <v>3.07</v>
      </c>
      <c r="D311" s="164" t="s">
        <v>459</v>
      </c>
      <c r="E311" s="164" t="s">
        <v>318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23">
        <v>4489.5</v>
      </c>
    </row>
    <row r="312" spans="1:33" x14ac:dyDescent="0.3">
      <c r="A312" s="244">
        <v>199</v>
      </c>
      <c r="B312" s="1" t="str">
        <f t="shared" si="60"/>
        <v>3.08, Rotary Cutter 12'</v>
      </c>
      <c r="C312" s="168">
        <v>3.08</v>
      </c>
      <c r="D312" s="164" t="s">
        <v>459</v>
      </c>
      <c r="E312" s="164" t="s">
        <v>318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23">
        <v>12914.999999999998</v>
      </c>
    </row>
    <row r="313" spans="1:33" x14ac:dyDescent="0.3">
      <c r="A313" s="244">
        <v>484</v>
      </c>
      <c r="B313" s="1" t="str">
        <f t="shared" si="60"/>
        <v>3.09, Rotary Cutter-Flex 15'</v>
      </c>
      <c r="C313" s="168">
        <v>3.09</v>
      </c>
      <c r="D313" s="164" t="s">
        <v>459</v>
      </c>
      <c r="E313" s="164" t="s">
        <v>319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23">
        <v>19987.5</v>
      </c>
    </row>
    <row r="314" spans="1:33" x14ac:dyDescent="0.3">
      <c r="A314" s="244">
        <v>562</v>
      </c>
      <c r="B314" s="1" t="str">
        <f t="shared" si="60"/>
        <v>3.1, Rotary Cutter-Flex 20'</v>
      </c>
      <c r="C314" s="168">
        <v>3.1</v>
      </c>
      <c r="D314" s="164" t="s">
        <v>459</v>
      </c>
      <c r="E314" s="164" t="s">
        <v>319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23">
        <v>27674.999999999996</v>
      </c>
    </row>
    <row r="315" spans="1:33" x14ac:dyDescent="0.3">
      <c r="A315" s="244">
        <v>626</v>
      </c>
      <c r="B315" s="1" t="str">
        <f t="shared" si="60"/>
        <v>3.11, Row Cond &amp; Inc-Fold. 26'</v>
      </c>
      <c r="C315" s="168">
        <v>3.11</v>
      </c>
      <c r="D315" s="164" t="s">
        <v>459</v>
      </c>
      <c r="E315" s="164" t="s">
        <v>320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23">
        <v>25317.499999999996</v>
      </c>
    </row>
    <row r="316" spans="1:33" x14ac:dyDescent="0.3">
      <c r="A316" s="244">
        <v>176</v>
      </c>
      <c r="B316" s="1" t="str">
        <f t="shared" si="60"/>
        <v>3.12, Row Cond &amp; Inc-Fold. 38'</v>
      </c>
      <c r="C316" s="168">
        <v>3.12</v>
      </c>
      <c r="D316" s="164" t="s">
        <v>459</v>
      </c>
      <c r="E316" s="164" t="s">
        <v>320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23">
        <v>36182.5</v>
      </c>
    </row>
    <row r="317" spans="1:33" x14ac:dyDescent="0.3">
      <c r="A317" s="244">
        <v>173</v>
      </c>
      <c r="B317" s="1" t="str">
        <f t="shared" si="60"/>
        <v>3.13, Row Cond &amp; Inc-Rigid 13'</v>
      </c>
      <c r="C317" s="168">
        <v>3.13</v>
      </c>
      <c r="D317" s="164" t="s">
        <v>459</v>
      </c>
      <c r="E317" s="164" t="s">
        <v>321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23">
        <v>13632.499999999998</v>
      </c>
    </row>
    <row r="318" spans="1:33" x14ac:dyDescent="0.3">
      <c r="A318" s="244">
        <v>174</v>
      </c>
      <c r="B318" s="1" t="str">
        <f t="shared" si="60"/>
        <v>3.14, Row Cond &amp; Inc-Rigid 21'</v>
      </c>
      <c r="C318" s="168">
        <v>3.14</v>
      </c>
      <c r="D318" s="164" t="s">
        <v>459</v>
      </c>
      <c r="E318" s="164" t="s">
        <v>321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23">
        <v>20192.5</v>
      </c>
    </row>
    <row r="319" spans="1:33" x14ac:dyDescent="0.3">
      <c r="A319" s="244">
        <v>175</v>
      </c>
      <c r="B319" s="1" t="str">
        <f t="shared" si="60"/>
        <v>3.15, Row Cond &amp; Inc-Rigid 26'</v>
      </c>
      <c r="C319" s="168">
        <v>3.15</v>
      </c>
      <c r="D319" s="164" t="s">
        <v>459</v>
      </c>
      <c r="E319" s="164" t="s">
        <v>321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23">
        <v>19167.5</v>
      </c>
    </row>
    <row r="320" spans="1:33" x14ac:dyDescent="0.3">
      <c r="A320" s="244">
        <v>654</v>
      </c>
      <c r="B320" s="1" t="str">
        <f t="shared" si="60"/>
        <v>3.16, Row Cond Folding 26'</v>
      </c>
      <c r="C320" s="168">
        <v>3.16</v>
      </c>
      <c r="D320" s="164" t="s">
        <v>459</v>
      </c>
      <c r="E320" s="164" t="s">
        <v>322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23">
        <v>19270</v>
      </c>
    </row>
    <row r="321" spans="1:33" x14ac:dyDescent="0.3">
      <c r="A321" s="244">
        <v>180</v>
      </c>
      <c r="B321" s="1" t="str">
        <f t="shared" si="60"/>
        <v>3.17, Row Cond Folding 38'</v>
      </c>
      <c r="C321" s="168">
        <v>3.17</v>
      </c>
      <c r="D321" s="164" t="s">
        <v>459</v>
      </c>
      <c r="E321" s="164" t="s">
        <v>322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23">
        <v>28699.999999999996</v>
      </c>
    </row>
    <row r="322" spans="1:33" x14ac:dyDescent="0.3">
      <c r="A322" s="244">
        <v>177</v>
      </c>
      <c r="B322" s="1" t="str">
        <f t="shared" si="60"/>
        <v>3.18, Row Cond Rigid 13'</v>
      </c>
      <c r="C322" s="168">
        <v>3.18</v>
      </c>
      <c r="D322" s="164" t="s">
        <v>459</v>
      </c>
      <c r="E322" s="164" t="s">
        <v>323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23">
        <v>7482.4999999999991</v>
      </c>
    </row>
    <row r="323" spans="1:33" x14ac:dyDescent="0.3">
      <c r="A323" s="244">
        <v>178</v>
      </c>
      <c r="B323" s="1" t="str">
        <f t="shared" si="60"/>
        <v>3.19, Row Cond Rigid 21'</v>
      </c>
      <c r="C323" s="168">
        <v>3.19</v>
      </c>
      <c r="D323" s="164" t="s">
        <v>459</v>
      </c>
      <c r="E323" s="164" t="s">
        <v>323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23">
        <v>12299.999999999998</v>
      </c>
    </row>
    <row r="324" spans="1:33" x14ac:dyDescent="0.3">
      <c r="A324" s="244">
        <v>179</v>
      </c>
      <c r="B324" s="1" t="str">
        <f t="shared" si="60"/>
        <v>3.2, Row Cond Rigid 26'</v>
      </c>
      <c r="C324" s="168">
        <v>3.2</v>
      </c>
      <c r="D324" s="164" t="s">
        <v>459</v>
      </c>
      <c r="E324" s="164" t="s">
        <v>323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23">
        <v>13119.999999999998</v>
      </c>
    </row>
    <row r="325" spans="1:33" x14ac:dyDescent="0.3">
      <c r="A325" s="244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459</v>
      </c>
      <c r="E325" s="164" t="s">
        <v>494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23">
        <v>34337.5</v>
      </c>
    </row>
    <row r="326" spans="1:33" x14ac:dyDescent="0.3">
      <c r="A326" s="244">
        <v>617</v>
      </c>
      <c r="B326" s="1" t="str">
        <f t="shared" si="75"/>
        <v>3.22, Row Cond./Roll-Fold. 30'</v>
      </c>
      <c r="C326" s="168">
        <v>3.22</v>
      </c>
      <c r="D326" s="164" t="s">
        <v>459</v>
      </c>
      <c r="E326" s="164" t="s">
        <v>494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23">
        <v>37002.5</v>
      </c>
    </row>
    <row r="327" spans="1:33" x14ac:dyDescent="0.3">
      <c r="A327" s="244">
        <v>619</v>
      </c>
      <c r="B327" s="1" t="str">
        <f t="shared" si="75"/>
        <v>3.23, Row Cond./Roll-Fold. 40'</v>
      </c>
      <c r="C327" s="168">
        <v>3.23</v>
      </c>
      <c r="D327" s="164" t="s">
        <v>459</v>
      </c>
      <c r="E327" s="164" t="s">
        <v>494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23">
        <v>45919.999999999993</v>
      </c>
    </row>
    <row r="328" spans="1:33" x14ac:dyDescent="0.3">
      <c r="A328" s="244">
        <v>612</v>
      </c>
      <c r="B328" s="1" t="str">
        <f t="shared" si="75"/>
        <v>3.24, Row Cond./Roll-Rigid 21'</v>
      </c>
      <c r="C328" s="168">
        <v>3.24</v>
      </c>
      <c r="D328" s="164" t="s">
        <v>459</v>
      </c>
      <c r="E328" s="164" t="s">
        <v>495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23">
        <v>24497.499999999996</v>
      </c>
    </row>
    <row r="329" spans="1:33" x14ac:dyDescent="0.3">
      <c r="A329" s="244">
        <v>614</v>
      </c>
      <c r="B329" s="1" t="str">
        <f t="shared" si="75"/>
        <v>3.25, Row Cond./Roll-Rigid 26'</v>
      </c>
      <c r="C329" s="168">
        <v>3.25</v>
      </c>
      <c r="D329" s="164" t="s">
        <v>459</v>
      </c>
      <c r="E329" s="164" t="s">
        <v>495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23">
        <v>27879.999999999996</v>
      </c>
    </row>
    <row r="330" spans="1:33" x14ac:dyDescent="0.3">
      <c r="A330" s="244">
        <v>187</v>
      </c>
      <c r="B330" s="1" t="str">
        <f t="shared" si="75"/>
        <v>3.26, Spin Spreader 5 ton</v>
      </c>
      <c r="C330" s="168">
        <v>3.26</v>
      </c>
      <c r="D330" s="164" t="s">
        <v>459</v>
      </c>
      <c r="E330" s="164" t="s">
        <v>324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  <c r="AG330" s="223">
        <v>11069.999999999998</v>
      </c>
    </row>
    <row r="331" spans="1:33" x14ac:dyDescent="0.3">
      <c r="A331" s="244">
        <v>735</v>
      </c>
      <c r="B331" s="1" t="str">
        <f t="shared" si="75"/>
        <v>3.27, Spray (ATV Ropewick) 75"</v>
      </c>
      <c r="C331" s="168">
        <v>3.27</v>
      </c>
      <c r="D331" s="164" t="s">
        <v>459</v>
      </c>
      <c r="E331" s="164" t="s">
        <v>325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23">
        <v>635.5</v>
      </c>
    </row>
    <row r="332" spans="1:33" x14ac:dyDescent="0.3">
      <c r="A332" s="244">
        <v>734</v>
      </c>
      <c r="B332" s="1" t="str">
        <f t="shared" si="75"/>
        <v>3.28, Spray (ATV) 12'/17'</v>
      </c>
      <c r="C332" s="168">
        <v>3.28</v>
      </c>
      <c r="D332" s="164" t="s">
        <v>459</v>
      </c>
      <c r="E332" s="164" t="s">
        <v>326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23">
        <v>440.74999999999994</v>
      </c>
    </row>
    <row r="333" spans="1:33" x14ac:dyDescent="0.3">
      <c r="A333" s="244">
        <v>733</v>
      </c>
      <c r="B333" s="1" t="str">
        <f t="shared" si="75"/>
        <v>3.29, Spray (ATV) 20'</v>
      </c>
      <c r="C333" s="168">
        <v>3.29</v>
      </c>
      <c r="D333" s="164" t="s">
        <v>459</v>
      </c>
      <c r="E333" s="164" t="s">
        <v>326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23">
        <v>1383.7499999999998</v>
      </c>
    </row>
    <row r="334" spans="1:33" x14ac:dyDescent="0.3">
      <c r="A334" s="244">
        <v>188</v>
      </c>
      <c r="B334" s="1" t="str">
        <f t="shared" si="75"/>
        <v>3.3, Spray (Band) 27' Fold</v>
      </c>
      <c r="C334" s="168">
        <v>3.3</v>
      </c>
      <c r="D334" s="164" t="s">
        <v>459</v>
      </c>
      <c r="E334" s="164" t="s">
        <v>327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23">
        <v>6088.4999999999991</v>
      </c>
    </row>
    <row r="335" spans="1:33" x14ac:dyDescent="0.3">
      <c r="A335" s="244">
        <v>189</v>
      </c>
      <c r="B335" s="1" t="str">
        <f t="shared" si="75"/>
        <v>3.31, Spray (Band) 40' Fold</v>
      </c>
      <c r="C335" s="168">
        <v>3.31</v>
      </c>
      <c r="D335" s="164" t="s">
        <v>459</v>
      </c>
      <c r="E335" s="164" t="s">
        <v>327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23">
        <v>7533.7499999999991</v>
      </c>
    </row>
    <row r="336" spans="1:33" x14ac:dyDescent="0.3">
      <c r="A336" s="244">
        <v>354</v>
      </c>
      <c r="B336" s="1" t="str">
        <f t="shared" si="75"/>
        <v>3.32, Spray (Band) 50' Fold</v>
      </c>
      <c r="C336" s="168">
        <v>3.32</v>
      </c>
      <c r="D336" s="164" t="s">
        <v>459</v>
      </c>
      <c r="E336" s="164" t="s">
        <v>327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23">
        <v>6898.2499999999991</v>
      </c>
    </row>
    <row r="337" spans="1:33" x14ac:dyDescent="0.3">
      <c r="A337" s="244">
        <v>355</v>
      </c>
      <c r="B337" s="1" t="str">
        <f t="shared" si="75"/>
        <v>3.33, Spray (Band) 53' Fold</v>
      </c>
      <c r="C337" s="168">
        <v>3.33</v>
      </c>
      <c r="D337" s="164" t="s">
        <v>459</v>
      </c>
      <c r="E337" s="164" t="s">
        <v>327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23">
        <v>7841.2499999999991</v>
      </c>
    </row>
    <row r="338" spans="1:33" x14ac:dyDescent="0.3">
      <c r="A338" s="244">
        <v>190</v>
      </c>
      <c r="B338" s="1" t="str">
        <f t="shared" si="75"/>
        <v>3.34, Spray (Band) 60' Fold</v>
      </c>
      <c r="C338" s="168">
        <v>3.34</v>
      </c>
      <c r="D338" s="164" t="s">
        <v>459</v>
      </c>
      <c r="E338" s="164" t="s">
        <v>327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23">
        <v>10250</v>
      </c>
    </row>
    <row r="339" spans="1:33" x14ac:dyDescent="0.3">
      <c r="A339" s="244">
        <v>449</v>
      </c>
      <c r="B339" s="1" t="str">
        <f t="shared" si="75"/>
        <v>3.35, Spray (Bcast/HB) 13' Rigid</v>
      </c>
      <c r="C339" s="168">
        <v>3.35</v>
      </c>
      <c r="D339" s="164" t="s">
        <v>459</v>
      </c>
      <c r="E339" s="164" t="s">
        <v>328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23">
        <v>5955.2499999999991</v>
      </c>
    </row>
    <row r="340" spans="1:33" x14ac:dyDescent="0.3">
      <c r="A340" s="244">
        <v>448</v>
      </c>
      <c r="B340" s="1" t="str">
        <f t="shared" si="75"/>
        <v>3.36, Spray (Bcast/HB) 20' Rigid</v>
      </c>
      <c r="C340" s="168">
        <v>3.36</v>
      </c>
      <c r="D340" s="164" t="s">
        <v>459</v>
      </c>
      <c r="E340" s="164" t="s">
        <v>328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23">
        <v>7010.9999999999991</v>
      </c>
    </row>
    <row r="341" spans="1:33" x14ac:dyDescent="0.3">
      <c r="A341" s="244">
        <v>292</v>
      </c>
      <c r="B341" s="1" t="str">
        <f t="shared" si="75"/>
        <v>3.37, Spray (Bcast/HB) 27' Fold</v>
      </c>
      <c r="C341" s="168">
        <v>3.37</v>
      </c>
      <c r="D341" s="164" t="s">
        <v>459</v>
      </c>
      <c r="E341" s="164" t="s">
        <v>328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23">
        <v>11582.499999999998</v>
      </c>
    </row>
    <row r="342" spans="1:33" x14ac:dyDescent="0.3">
      <c r="A342" s="244">
        <v>447</v>
      </c>
      <c r="B342" s="1" t="str">
        <f t="shared" si="75"/>
        <v>3.38, Spray (Bcast/HB) 27' Rigid</v>
      </c>
      <c r="C342" s="168">
        <v>3.38</v>
      </c>
      <c r="D342" s="164" t="s">
        <v>459</v>
      </c>
      <c r="E342" s="164" t="s">
        <v>328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23">
        <v>8066.7499999999991</v>
      </c>
    </row>
    <row r="343" spans="1:33" x14ac:dyDescent="0.3">
      <c r="A343" s="244">
        <v>299</v>
      </c>
      <c r="B343" s="1" t="str">
        <f t="shared" si="75"/>
        <v>3.39, Spray (Bcast/HB) 30' Fold</v>
      </c>
      <c r="C343" s="168">
        <v>3.39</v>
      </c>
      <c r="D343" s="164" t="s">
        <v>459</v>
      </c>
      <c r="E343" s="164" t="s">
        <v>328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23">
        <v>19680</v>
      </c>
    </row>
    <row r="344" spans="1:33" x14ac:dyDescent="0.3">
      <c r="A344" s="244">
        <v>297</v>
      </c>
      <c r="B344" s="1" t="str">
        <f t="shared" si="75"/>
        <v>3.4, Spray (Bcast/HB) 40' Fold</v>
      </c>
      <c r="C344" s="168">
        <v>3.4</v>
      </c>
      <c r="D344" s="164" t="s">
        <v>459</v>
      </c>
      <c r="E344" s="164" t="s">
        <v>328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23">
        <v>21012.499999999996</v>
      </c>
    </row>
    <row r="345" spans="1:33" x14ac:dyDescent="0.3">
      <c r="A345" s="244">
        <v>620</v>
      </c>
      <c r="B345" s="1" t="str">
        <f t="shared" si="75"/>
        <v>3.41, Spray (Bcast/HB/HD) 27'</v>
      </c>
      <c r="C345" s="168">
        <v>3.41</v>
      </c>
      <c r="D345" s="164" t="s">
        <v>459</v>
      </c>
      <c r="E345" s="164" t="s">
        <v>329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3">
        <v>22959.999999999996</v>
      </c>
    </row>
    <row r="346" spans="1:33" x14ac:dyDescent="0.3">
      <c r="A346" s="244">
        <v>309</v>
      </c>
      <c r="B346" s="1" t="str">
        <f t="shared" si="75"/>
        <v>3.42, Spray (Bcast/HB/HD) 40'</v>
      </c>
      <c r="C346" s="168">
        <v>3.42</v>
      </c>
      <c r="D346" s="164" t="s">
        <v>459</v>
      </c>
      <c r="E346" s="164" t="s">
        <v>329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23">
        <v>33005</v>
      </c>
    </row>
    <row r="347" spans="1:33" x14ac:dyDescent="0.3">
      <c r="A347" s="244">
        <v>191</v>
      </c>
      <c r="B347" s="1" t="str">
        <f t="shared" si="75"/>
        <v>3.43, Spray (Broadcast) 27'</v>
      </c>
      <c r="C347" s="168">
        <v>3.43</v>
      </c>
      <c r="D347" s="164" t="s">
        <v>459</v>
      </c>
      <c r="E347" s="164" t="s">
        <v>330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23">
        <v>6088.4999999999991</v>
      </c>
    </row>
    <row r="348" spans="1:33" x14ac:dyDescent="0.3">
      <c r="A348" s="244">
        <v>192</v>
      </c>
      <c r="B348" s="1" t="str">
        <f t="shared" si="75"/>
        <v>3.44, Spray (Broadcast) 40'</v>
      </c>
      <c r="C348" s="168">
        <v>3.44</v>
      </c>
      <c r="D348" s="164" t="s">
        <v>459</v>
      </c>
      <c r="E348" s="164" t="s">
        <v>330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23">
        <v>7533.7499999999991</v>
      </c>
    </row>
    <row r="349" spans="1:33" x14ac:dyDescent="0.3">
      <c r="A349" s="244">
        <v>356</v>
      </c>
      <c r="B349" s="1" t="str">
        <f t="shared" si="75"/>
        <v>3.45, Spray (Broadcast) 50'</v>
      </c>
      <c r="C349" s="168">
        <v>3.45</v>
      </c>
      <c r="D349" s="164" t="s">
        <v>459</v>
      </c>
      <c r="E349" s="164" t="s">
        <v>330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23">
        <v>6898.2499999999991</v>
      </c>
    </row>
    <row r="350" spans="1:33" x14ac:dyDescent="0.3">
      <c r="A350" s="244">
        <v>357</v>
      </c>
      <c r="B350" s="1" t="str">
        <f t="shared" si="75"/>
        <v>3.46, Spray (Broadcast) 53'</v>
      </c>
      <c r="C350" s="168">
        <v>3.46</v>
      </c>
      <c r="D350" s="164" t="s">
        <v>459</v>
      </c>
      <c r="E350" s="164" t="s">
        <v>330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23">
        <v>7841.2499999999991</v>
      </c>
    </row>
    <row r="351" spans="1:33" x14ac:dyDescent="0.3">
      <c r="A351" s="244">
        <v>193</v>
      </c>
      <c r="B351" s="1" t="str">
        <f t="shared" si="75"/>
        <v>3.47, Spray (Broadcast) 60'</v>
      </c>
      <c r="C351" s="168">
        <v>3.47</v>
      </c>
      <c r="D351" s="164" t="s">
        <v>459</v>
      </c>
      <c r="E351" s="164" t="s">
        <v>330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  <c r="AG351" s="223">
        <v>10250</v>
      </c>
    </row>
    <row r="352" spans="1:33" x14ac:dyDescent="0.3">
      <c r="A352" s="244">
        <v>319</v>
      </c>
      <c r="B352" s="1" t="str">
        <f t="shared" si="75"/>
        <v>3.48, Spray (Direct/Hood)  8R-30</v>
      </c>
      <c r="C352" s="168">
        <v>3.48</v>
      </c>
      <c r="D352" s="164" t="s">
        <v>459</v>
      </c>
      <c r="E352" s="164" t="s">
        <v>331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23">
        <v>18142.5</v>
      </c>
    </row>
    <row r="353" spans="1:33" x14ac:dyDescent="0.3">
      <c r="A353" s="244">
        <v>8</v>
      </c>
      <c r="B353" s="1" t="str">
        <f t="shared" si="75"/>
        <v>3.49, Spray (Direct/Hood)  8R-36</v>
      </c>
      <c r="C353" s="168">
        <v>3.49</v>
      </c>
      <c r="D353" s="164" t="s">
        <v>459</v>
      </c>
      <c r="E353" s="164" t="s">
        <v>331</v>
      </c>
      <c r="F353" s="164" t="s">
        <v>199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23">
        <v>19372.5</v>
      </c>
    </row>
    <row r="354" spans="1:33" x14ac:dyDescent="0.3">
      <c r="A354" s="244">
        <v>318</v>
      </c>
      <c r="B354" s="1" t="str">
        <f t="shared" si="75"/>
        <v>3.5, Spray (Direct/Hood) 12R-30</v>
      </c>
      <c r="C354" s="168">
        <v>3.5</v>
      </c>
      <c r="D354" s="164" t="s">
        <v>459</v>
      </c>
      <c r="E354" s="164" t="s">
        <v>331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23">
        <v>26239.999999999996</v>
      </c>
    </row>
    <row r="355" spans="1:33" x14ac:dyDescent="0.3">
      <c r="A355" s="244">
        <v>361</v>
      </c>
      <c r="B355" s="1" t="str">
        <f t="shared" si="75"/>
        <v>3.51, Spray (Direct/Hood) 12R-36</v>
      </c>
      <c r="C355" s="168">
        <v>3.51</v>
      </c>
      <c r="D355" s="164" t="s">
        <v>459</v>
      </c>
      <c r="E355" s="164" t="s">
        <v>331</v>
      </c>
      <c r="F355" s="164" t="s">
        <v>200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23">
        <v>26854.999999999996</v>
      </c>
    </row>
    <row r="356" spans="1:33" x14ac:dyDescent="0.3">
      <c r="A356" s="244">
        <v>360</v>
      </c>
      <c r="B356" s="1" t="str">
        <f t="shared" si="75"/>
        <v>3.52, Spray (Direct/Layby)  8R-30</v>
      </c>
      <c r="C356" s="168">
        <v>3.52</v>
      </c>
      <c r="D356" s="164" t="s">
        <v>459</v>
      </c>
      <c r="E356" s="164" t="s">
        <v>332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23">
        <v>12504.999999999998</v>
      </c>
    </row>
    <row r="357" spans="1:33" x14ac:dyDescent="0.3">
      <c r="A357" s="244">
        <v>10</v>
      </c>
      <c r="B357" s="1" t="str">
        <f t="shared" si="75"/>
        <v>3.53, Spray (Direct/Layby)  8R-36</v>
      </c>
      <c r="C357" s="168">
        <v>3.53</v>
      </c>
      <c r="D357" s="164" t="s">
        <v>459</v>
      </c>
      <c r="E357" s="164" t="s">
        <v>332</v>
      </c>
      <c r="F357" s="164" t="s">
        <v>199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23">
        <v>17937.5</v>
      </c>
    </row>
    <row r="358" spans="1:33" x14ac:dyDescent="0.3">
      <c r="A358" s="244">
        <v>11</v>
      </c>
      <c r="B358" s="1" t="str">
        <f t="shared" si="75"/>
        <v>3.54, Spray (Direct/Layby) 10R-30</v>
      </c>
      <c r="C358" s="168">
        <v>3.54</v>
      </c>
      <c r="D358" s="164" t="s">
        <v>459</v>
      </c>
      <c r="E358" s="164" t="s">
        <v>332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3">
        <v>19270</v>
      </c>
    </row>
    <row r="359" spans="1:33" x14ac:dyDescent="0.3">
      <c r="A359" s="244">
        <v>288</v>
      </c>
      <c r="B359" s="1" t="str">
        <f t="shared" si="75"/>
        <v>3.55, Spray (Direct/Layby) 16R-20</v>
      </c>
      <c r="C359" s="168">
        <v>3.55</v>
      </c>
      <c r="D359" s="164" t="s">
        <v>459</v>
      </c>
      <c r="E359" s="164" t="s">
        <v>332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23">
        <v>10250</v>
      </c>
    </row>
    <row r="360" spans="1:33" x14ac:dyDescent="0.3">
      <c r="A360" s="244">
        <v>363</v>
      </c>
      <c r="B360" s="1" t="str">
        <f t="shared" si="75"/>
        <v>3.56, Spray (Direct/Layby) 12R-30</v>
      </c>
      <c r="C360" s="168">
        <v>3.56</v>
      </c>
      <c r="D360" s="164" t="s">
        <v>459</v>
      </c>
      <c r="E360" s="164" t="s">
        <v>332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23">
        <v>18347.5</v>
      </c>
    </row>
    <row r="361" spans="1:33" x14ac:dyDescent="0.3">
      <c r="A361" s="244">
        <v>266</v>
      </c>
      <c r="B361" s="1" t="str">
        <f t="shared" si="75"/>
        <v>3.57, Spray (Direct/Layby)  8R-36 2x1</v>
      </c>
      <c r="C361" s="168">
        <v>3.57</v>
      </c>
      <c r="D361" s="164" t="s">
        <v>459</v>
      </c>
      <c r="E361" s="164" t="s">
        <v>332</v>
      </c>
      <c r="F361" s="164" t="s">
        <v>203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23">
        <v>16605</v>
      </c>
    </row>
    <row r="362" spans="1:33" x14ac:dyDescent="0.3">
      <c r="A362" s="244">
        <v>12</v>
      </c>
      <c r="B362" s="1" t="str">
        <f t="shared" si="75"/>
        <v>3.58, Spray (Direct/Layby) 12R-36</v>
      </c>
      <c r="C362" s="168">
        <v>3.58</v>
      </c>
      <c r="D362" s="164" t="s">
        <v>459</v>
      </c>
      <c r="E362" s="164" t="s">
        <v>332</v>
      </c>
      <c r="F362" s="164" t="s">
        <v>200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23">
        <v>16605</v>
      </c>
    </row>
    <row r="363" spans="1:33" x14ac:dyDescent="0.3">
      <c r="A363" s="244">
        <v>709</v>
      </c>
      <c r="B363" s="1" t="str">
        <f t="shared" si="75"/>
        <v>3.59, Spray (Levee Leaper) 50'</v>
      </c>
      <c r="C363" s="168">
        <v>3.59</v>
      </c>
      <c r="D363" s="164" t="s">
        <v>459</v>
      </c>
      <c r="E363" s="164" t="s">
        <v>333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23">
        <v>14349.999999999998</v>
      </c>
    </row>
    <row r="364" spans="1:33" x14ac:dyDescent="0.3">
      <c r="A364" s="244">
        <v>703</v>
      </c>
      <c r="B364" s="1" t="str">
        <f t="shared" si="75"/>
        <v>3.6, Spray (Pull Type)  60'</v>
      </c>
      <c r="C364" s="168">
        <v>3.6</v>
      </c>
      <c r="D364" s="164" t="s">
        <v>459</v>
      </c>
      <c r="E364" s="164" t="s">
        <v>334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23">
        <v>30442.499999999996</v>
      </c>
    </row>
    <row r="365" spans="1:33" x14ac:dyDescent="0.3">
      <c r="A365" s="244">
        <v>704</v>
      </c>
      <c r="B365" s="1" t="str">
        <f t="shared" si="75"/>
        <v>3.61, Spray (Pull Type)  80'</v>
      </c>
      <c r="C365" s="168">
        <v>3.61</v>
      </c>
      <c r="D365" s="164" t="s">
        <v>459</v>
      </c>
      <c r="E365" s="164" t="s">
        <v>334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23">
        <v>40385</v>
      </c>
    </row>
    <row r="366" spans="1:33" x14ac:dyDescent="0.3">
      <c r="A366" s="244">
        <v>705</v>
      </c>
      <c r="B366" s="1" t="str">
        <f t="shared" si="75"/>
        <v>3.62, Spray (Pull Type)  90'</v>
      </c>
      <c r="C366" s="168">
        <v>3.62</v>
      </c>
      <c r="D366" s="164" t="s">
        <v>459</v>
      </c>
      <c r="E366" s="164" t="s">
        <v>334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23">
        <v>40897.5</v>
      </c>
    </row>
    <row r="367" spans="1:33" x14ac:dyDescent="0.3">
      <c r="A367" s="244">
        <v>706</v>
      </c>
      <c r="B367" s="1" t="str">
        <f t="shared" si="75"/>
        <v>3.63, Spray (Pull Type) 100'</v>
      </c>
      <c r="C367" s="168">
        <v>3.63</v>
      </c>
      <c r="D367" s="164" t="s">
        <v>459</v>
      </c>
      <c r="E367" s="164" t="s">
        <v>334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3">
        <v>57809.999999999993</v>
      </c>
    </row>
    <row r="368" spans="1:33" x14ac:dyDescent="0.3">
      <c r="A368" s="244">
        <v>707</v>
      </c>
      <c r="B368" s="1" t="str">
        <f t="shared" si="75"/>
        <v>3.64, Spray (Pull Type) 120'</v>
      </c>
      <c r="C368" s="168">
        <v>3.64</v>
      </c>
      <c r="D368" s="164" t="s">
        <v>459</v>
      </c>
      <c r="E368" s="164" t="s">
        <v>334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23">
        <v>74722.5</v>
      </c>
    </row>
    <row r="369" spans="1:33" x14ac:dyDescent="0.3">
      <c r="A369" s="244">
        <v>708</v>
      </c>
      <c r="B369" s="1" t="str">
        <f t="shared" si="75"/>
        <v>3.65, Spray (Ropewick) 20'</v>
      </c>
      <c r="C369" s="168">
        <v>3.65</v>
      </c>
      <c r="D369" s="164" t="s">
        <v>459</v>
      </c>
      <c r="E369" s="164" t="s">
        <v>335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23">
        <v>2716.2499999999995</v>
      </c>
    </row>
    <row r="370" spans="1:33" x14ac:dyDescent="0.3">
      <c r="A370" s="244">
        <v>194</v>
      </c>
      <c r="B370" s="1" t="str">
        <f t="shared" si="75"/>
        <v>3.66, Spray (Spot) 27'</v>
      </c>
      <c r="C370" s="168">
        <v>3.66</v>
      </c>
      <c r="D370" s="164" t="s">
        <v>459</v>
      </c>
      <c r="E370" s="164" t="s">
        <v>336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23">
        <v>6088.4999999999991</v>
      </c>
    </row>
    <row r="371" spans="1:33" x14ac:dyDescent="0.3">
      <c r="A371" s="244">
        <v>195</v>
      </c>
      <c r="B371" s="1" t="str">
        <f t="shared" si="75"/>
        <v>3.67, Spray (Spot) 40'</v>
      </c>
      <c r="C371" s="168">
        <v>3.67</v>
      </c>
      <c r="D371" s="164" t="s">
        <v>459</v>
      </c>
      <c r="E371" s="164" t="s">
        <v>336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23">
        <v>7533.7499999999991</v>
      </c>
    </row>
    <row r="372" spans="1:33" x14ac:dyDescent="0.3">
      <c r="A372" s="244">
        <v>358</v>
      </c>
      <c r="B372" s="1" t="str">
        <f t="shared" si="75"/>
        <v>3.68, Spray (Spot) 50'</v>
      </c>
      <c r="C372" s="168">
        <v>3.68</v>
      </c>
      <c r="D372" s="164" t="s">
        <v>459</v>
      </c>
      <c r="E372" s="164" t="s">
        <v>336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23">
        <v>68982.5</v>
      </c>
    </row>
    <row r="373" spans="1:33" x14ac:dyDescent="0.3">
      <c r="A373" s="244">
        <v>359</v>
      </c>
      <c r="B373" s="1" t="str">
        <f t="shared" si="75"/>
        <v>3.69, Spray (Spot) 53'</v>
      </c>
      <c r="C373" s="168">
        <v>3.69</v>
      </c>
      <c r="D373" s="164" t="s">
        <v>459</v>
      </c>
      <c r="E373" s="164" t="s">
        <v>336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23">
        <v>7841.2499999999991</v>
      </c>
    </row>
    <row r="374" spans="1:33" x14ac:dyDescent="0.3">
      <c r="A374" s="244">
        <v>196</v>
      </c>
      <c r="B374" s="1" t="str">
        <f t="shared" si="75"/>
        <v>3.7, Spray (Spot) 60'</v>
      </c>
      <c r="C374" s="168">
        <v>3.7</v>
      </c>
      <c r="D374" s="164" t="s">
        <v>459</v>
      </c>
      <c r="E374" s="164" t="s">
        <v>336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23">
        <v>10250</v>
      </c>
    </row>
    <row r="375" spans="1:33" x14ac:dyDescent="0.3">
      <c r="A375" s="244"/>
      <c r="B375" s="1" t="str">
        <f t="shared" si="75"/>
        <v>3.71, ST Plant Rigid 6R-36</v>
      </c>
      <c r="C375" s="168">
        <v>3.71</v>
      </c>
      <c r="D375" s="164" t="s">
        <v>459</v>
      </c>
      <c r="E375" s="164" t="s">
        <v>440</v>
      </c>
      <c r="F375" s="164" t="s">
        <v>206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  <c r="AG375" s="223">
        <v>36285</v>
      </c>
    </row>
    <row r="376" spans="1:33" x14ac:dyDescent="0.3">
      <c r="A376" s="244"/>
      <c r="B376" s="1" t="str">
        <f t="shared" si="75"/>
        <v>3.72, ST Plant Rigid 8R-36</v>
      </c>
      <c r="C376" s="168">
        <v>3.72</v>
      </c>
      <c r="D376" s="164" t="s">
        <v>459</v>
      </c>
      <c r="E376" s="164" t="s">
        <v>440</v>
      </c>
      <c r="F376" s="164" t="s">
        <v>205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  <c r="AG376" s="223">
        <v>39975</v>
      </c>
    </row>
    <row r="377" spans="1:33" x14ac:dyDescent="0.3">
      <c r="A377" s="244">
        <v>693</v>
      </c>
      <c r="B377" s="1" t="str">
        <f t="shared" si="75"/>
        <v>3.73, Strip Till 12R-30</v>
      </c>
      <c r="C377" s="168">
        <v>3.73</v>
      </c>
      <c r="D377" s="164" t="s">
        <v>459</v>
      </c>
      <c r="E377" s="164" t="s">
        <v>337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  <c r="AG377" s="223">
        <v>48687.499999999993</v>
      </c>
    </row>
    <row r="378" spans="1:33" x14ac:dyDescent="0.3">
      <c r="A378" s="244">
        <v>202</v>
      </c>
      <c r="B378" s="1" t="str">
        <f t="shared" si="75"/>
        <v>3.74, Subsoiler 3 shank</v>
      </c>
      <c r="C378" s="168">
        <v>3.74</v>
      </c>
      <c r="D378" s="164" t="s">
        <v>459</v>
      </c>
      <c r="E378" s="164" t="s">
        <v>338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  <c r="AG378" s="223">
        <v>3638.7499999999995</v>
      </c>
    </row>
    <row r="379" spans="1:33" x14ac:dyDescent="0.3">
      <c r="A379" s="244">
        <v>217</v>
      </c>
      <c r="B379" s="1" t="str">
        <f t="shared" si="75"/>
        <v>3.75, Subsoiler 4 shank</v>
      </c>
      <c r="C379" s="168">
        <v>3.75</v>
      </c>
      <c r="D379" s="164" t="s">
        <v>459</v>
      </c>
      <c r="E379" s="164" t="s">
        <v>338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  <c r="AG379" s="223">
        <v>8435.75</v>
      </c>
    </row>
    <row r="380" spans="1:33" x14ac:dyDescent="0.3">
      <c r="A380" s="244">
        <v>203</v>
      </c>
      <c r="B380" s="1" t="str">
        <f t="shared" si="75"/>
        <v>3.76, Subsoiler 5 shank</v>
      </c>
      <c r="C380" s="168">
        <v>3.76</v>
      </c>
      <c r="D380" s="164" t="s">
        <v>459</v>
      </c>
      <c r="E380" s="164" t="s">
        <v>338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  <c r="AG380" s="223">
        <v>11377.499999999998</v>
      </c>
    </row>
    <row r="381" spans="1:33" x14ac:dyDescent="0.3">
      <c r="A381" s="244">
        <v>218</v>
      </c>
      <c r="B381" s="1" t="str">
        <f t="shared" si="75"/>
        <v>3.77, Subsoiler low-till 4 shank</v>
      </c>
      <c r="C381" s="168">
        <v>3.77</v>
      </c>
      <c r="D381" s="164" t="s">
        <v>459</v>
      </c>
      <c r="E381" s="164" t="s">
        <v>339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  <c r="AG381" s="223">
        <v>12709.999999999998</v>
      </c>
    </row>
    <row r="382" spans="1:33" x14ac:dyDescent="0.3">
      <c r="A382" s="244">
        <v>219</v>
      </c>
      <c r="B382" s="1" t="str">
        <f t="shared" si="75"/>
        <v>3.78, Subsoiler low-till 6 shank</v>
      </c>
      <c r="C382" s="168">
        <v>3.78</v>
      </c>
      <c r="D382" s="164" t="s">
        <v>459</v>
      </c>
      <c r="E382" s="164" t="s">
        <v>339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  <c r="AG382" s="223">
        <v>15169.999999999998</v>
      </c>
    </row>
    <row r="383" spans="1:33" x14ac:dyDescent="0.3">
      <c r="A383" s="244">
        <v>311</v>
      </c>
      <c r="B383" s="1" t="str">
        <f t="shared" si="75"/>
        <v>3.79, Subsoiler low-till 8 shank</v>
      </c>
      <c r="C383" s="168">
        <v>3.79</v>
      </c>
      <c r="D383" s="164" t="s">
        <v>459</v>
      </c>
      <c r="E383" s="164" t="s">
        <v>339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  <c r="AG383" s="223">
        <v>22754.999999999996</v>
      </c>
    </row>
    <row r="384" spans="1:33" x14ac:dyDescent="0.3">
      <c r="D384" s="164"/>
    </row>
    <row r="385" spans="1:33" x14ac:dyDescent="0.3">
      <c r="D385" s="164"/>
    </row>
    <row r="386" spans="1:33" x14ac:dyDescent="0.3">
      <c r="A386" s="244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459</v>
      </c>
      <c r="E386" s="164" t="s">
        <v>340</v>
      </c>
      <c r="F386" s="164" t="s">
        <v>227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223">
        <v>31364.999999999996</v>
      </c>
    </row>
    <row r="387" spans="1:33" x14ac:dyDescent="0.3">
      <c r="A387" s="244">
        <v>465</v>
      </c>
      <c r="B387" s="1" t="str">
        <f t="shared" si="90"/>
        <v>0.02, Boll Buggy 4R-30 (325)</v>
      </c>
      <c r="C387" s="168">
        <v>0.02</v>
      </c>
      <c r="D387" s="164" t="s">
        <v>459</v>
      </c>
      <c r="E387" s="164" t="s">
        <v>340</v>
      </c>
      <c r="F387" s="164" t="s">
        <v>356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223">
        <v>31364.999999999996</v>
      </c>
    </row>
    <row r="388" spans="1:33" x14ac:dyDescent="0.3">
      <c r="A388" s="244">
        <v>229</v>
      </c>
      <c r="B388" s="1" t="str">
        <f t="shared" si="90"/>
        <v>0.03, Boll Buggy 4R-36 (255)</v>
      </c>
      <c r="C388" s="168">
        <v>0.03</v>
      </c>
      <c r="D388" s="164" t="s">
        <v>459</v>
      </c>
      <c r="E388" s="164" t="s">
        <v>340</v>
      </c>
      <c r="F388" s="164" t="s">
        <v>230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223">
        <v>31364.999999999996</v>
      </c>
    </row>
    <row r="389" spans="1:33" x14ac:dyDescent="0.3">
      <c r="A389" s="244">
        <v>269</v>
      </c>
      <c r="B389" s="1" t="str">
        <f t="shared" si="90"/>
        <v>0.04, Boll Buggy 4R-36 (325)</v>
      </c>
      <c r="C389" s="168">
        <v>0.04</v>
      </c>
      <c r="D389" s="164" t="s">
        <v>459</v>
      </c>
      <c r="E389" s="164" t="s">
        <v>340</v>
      </c>
      <c r="F389" s="164" t="s">
        <v>358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223">
        <v>31364.999999999996</v>
      </c>
    </row>
    <row r="390" spans="1:33" x14ac:dyDescent="0.3">
      <c r="A390" s="244">
        <v>270</v>
      </c>
      <c r="B390" s="1" t="str">
        <f t="shared" si="90"/>
        <v>0.05, Boll Buggy 5R-30 (255)</v>
      </c>
      <c r="C390" s="168">
        <v>0.05</v>
      </c>
      <c r="D390" s="164" t="s">
        <v>459</v>
      </c>
      <c r="E390" s="164" t="s">
        <v>340</v>
      </c>
      <c r="F390" s="164" t="s">
        <v>357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223">
        <v>31364.999999999996</v>
      </c>
    </row>
    <row r="391" spans="1:33" x14ac:dyDescent="0.3">
      <c r="A391" s="244">
        <v>466</v>
      </c>
      <c r="B391" s="1" t="str">
        <f t="shared" si="90"/>
        <v>0.06, Boll Buggy 6R-30 (325)</v>
      </c>
      <c r="C391" s="168">
        <v>0.06</v>
      </c>
      <c r="D391" s="164" t="s">
        <v>459</v>
      </c>
      <c r="E391" s="164" t="s">
        <v>340</v>
      </c>
      <c r="F391" s="164" t="s">
        <v>359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223">
        <v>31364.999999999996</v>
      </c>
    </row>
    <row r="392" spans="1:33" x14ac:dyDescent="0.3">
      <c r="A392" s="244">
        <v>271</v>
      </c>
      <c r="B392" s="1" t="str">
        <f t="shared" si="90"/>
        <v>0.07, Boll Buggy 5R-36 (250)</v>
      </c>
      <c r="C392" s="168">
        <v>7.0000000000000007E-2</v>
      </c>
      <c r="D392" s="164" t="s">
        <v>459</v>
      </c>
      <c r="E392" s="164" t="s">
        <v>340</v>
      </c>
      <c r="F392" s="164" t="s">
        <v>233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223">
        <v>31364.999999999996</v>
      </c>
    </row>
    <row r="393" spans="1:33" x14ac:dyDescent="0.3">
      <c r="A393" s="244">
        <v>226</v>
      </c>
      <c r="B393" s="1" t="str">
        <f t="shared" si="90"/>
        <v>0.08, Boll Buggy 4R2x1 (350)</v>
      </c>
      <c r="C393" s="168">
        <v>0.08</v>
      </c>
      <c r="D393" s="164" t="s">
        <v>459</v>
      </c>
      <c r="E393" s="164" t="s">
        <v>340</v>
      </c>
      <c r="F393" s="164" t="s">
        <v>234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223">
        <v>31364.999999999996</v>
      </c>
    </row>
    <row r="394" spans="1:33" x14ac:dyDescent="0.3">
      <c r="A394" s="244">
        <v>225</v>
      </c>
      <c r="B394" s="1" t="str">
        <f t="shared" si="90"/>
        <v>0.09, Boll Buggy 6R-36 (330)</v>
      </c>
      <c r="C394" s="168">
        <v>0.09</v>
      </c>
      <c r="D394" s="164" t="s">
        <v>459</v>
      </c>
      <c r="E394" s="164" t="s">
        <v>340</v>
      </c>
      <c r="F394" s="164" t="s">
        <v>360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223">
        <v>31364.999999999996</v>
      </c>
    </row>
    <row r="395" spans="1:33" x14ac:dyDescent="0.3">
      <c r="A395" s="244">
        <v>489</v>
      </c>
      <c r="B395" s="1" t="str">
        <f t="shared" si="90"/>
        <v>0.1, Boll Buggy-Stripper 4R-36</v>
      </c>
      <c r="C395" s="168">
        <v>0.1</v>
      </c>
      <c r="D395" s="164" t="s">
        <v>459</v>
      </c>
      <c r="E395" s="164" t="s">
        <v>341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223">
        <v>31262.499999999996</v>
      </c>
    </row>
    <row r="396" spans="1:33" x14ac:dyDescent="0.3">
      <c r="A396" s="244">
        <v>491</v>
      </c>
      <c r="B396" s="1" t="str">
        <f t="shared" si="90"/>
        <v>0.11, Boll Buggy-Stripper 4R-36</v>
      </c>
      <c r="C396" s="168">
        <v>0.11</v>
      </c>
      <c r="D396" s="164" t="s">
        <v>459</v>
      </c>
      <c r="E396" s="164" t="s">
        <v>341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223">
        <v>31364.999999999996</v>
      </c>
    </row>
    <row r="397" spans="1:33" x14ac:dyDescent="0.3">
      <c r="A397" s="244">
        <v>493</v>
      </c>
      <c r="B397" s="1" t="str">
        <f t="shared" si="90"/>
        <v>0.12, Boll Buggy-Stripper 5R-30</v>
      </c>
      <c r="C397" s="168">
        <v>0.12</v>
      </c>
      <c r="D397" s="164" t="s">
        <v>459</v>
      </c>
      <c r="E397" s="164" t="s">
        <v>341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223">
        <v>31364.999999999996</v>
      </c>
    </row>
    <row r="398" spans="1:33" x14ac:dyDescent="0.3">
      <c r="A398" s="244">
        <v>228</v>
      </c>
      <c r="B398" s="1" t="str">
        <f t="shared" si="90"/>
        <v>0.13, Boll Buggy-Stripper 13' Bcast</v>
      </c>
      <c r="C398" s="168">
        <v>0.13</v>
      </c>
      <c r="D398" s="164" t="s">
        <v>459</v>
      </c>
      <c r="E398" s="164" t="s">
        <v>341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223">
        <v>31262.499999999996</v>
      </c>
    </row>
    <row r="399" spans="1:33" x14ac:dyDescent="0.3">
      <c r="A399" s="244">
        <v>490</v>
      </c>
      <c r="B399" s="1" t="str">
        <f t="shared" si="90"/>
        <v>0.14, Boll Buggy-Stripper 4R-30 2x1</v>
      </c>
      <c r="C399" s="168">
        <v>0.14000000000000001</v>
      </c>
      <c r="D399" s="164" t="s">
        <v>459</v>
      </c>
      <c r="E399" s="164" t="s">
        <v>341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223">
        <v>31364.999999999996</v>
      </c>
    </row>
    <row r="400" spans="1:33" x14ac:dyDescent="0.3">
      <c r="A400" s="244">
        <v>495</v>
      </c>
      <c r="B400" s="1" t="str">
        <f t="shared" si="90"/>
        <v>0.15, Boll Buggy-Stripper 6R-30</v>
      </c>
      <c r="C400" s="168">
        <v>0.15</v>
      </c>
      <c r="D400" s="164" t="s">
        <v>459</v>
      </c>
      <c r="E400" s="164" t="s">
        <v>341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223">
        <v>31364.999999999996</v>
      </c>
    </row>
    <row r="401" spans="1:33" x14ac:dyDescent="0.3">
      <c r="A401" s="244">
        <v>494</v>
      </c>
      <c r="B401" s="1" t="str">
        <f t="shared" si="90"/>
        <v>0.16, Boll Buggy-Stripper 5R-36</v>
      </c>
      <c r="C401" s="168">
        <v>0.16</v>
      </c>
      <c r="D401" s="164" t="s">
        <v>459</v>
      </c>
      <c r="E401" s="164" t="s">
        <v>341</v>
      </c>
      <c r="F401" s="164" t="s">
        <v>207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223">
        <v>31364.999999999996</v>
      </c>
    </row>
    <row r="402" spans="1:33" x14ac:dyDescent="0.3">
      <c r="A402" s="244">
        <v>487</v>
      </c>
      <c r="B402" s="1" t="str">
        <f t="shared" si="90"/>
        <v>0.17, Boll Buggy-Stripper 16' Bcast</v>
      </c>
      <c r="C402" s="168">
        <v>0.17</v>
      </c>
      <c r="D402" s="164" t="s">
        <v>459</v>
      </c>
      <c r="E402" s="164" t="s">
        <v>341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223">
        <v>31364.999999999996</v>
      </c>
    </row>
    <row r="403" spans="1:33" x14ac:dyDescent="0.3">
      <c r="A403" s="244">
        <v>492</v>
      </c>
      <c r="B403" s="1" t="str">
        <f t="shared" si="90"/>
        <v>0.18, Boll Buggy-Stripper 4R-36 2x1</v>
      </c>
      <c r="C403" s="168">
        <v>0.18</v>
      </c>
      <c r="D403" s="164" t="s">
        <v>459</v>
      </c>
      <c r="E403" s="164" t="s">
        <v>341</v>
      </c>
      <c r="F403" s="164" t="s">
        <v>208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223">
        <v>31364.999999999996</v>
      </c>
    </row>
    <row r="404" spans="1:33" x14ac:dyDescent="0.3">
      <c r="A404" s="244">
        <v>677</v>
      </c>
      <c r="B404" s="1" t="str">
        <f t="shared" si="90"/>
        <v>0.19, Boll Buggy-Stripper 6R-36</v>
      </c>
      <c r="C404" s="168">
        <v>0.19</v>
      </c>
      <c r="D404" s="164" t="s">
        <v>459</v>
      </c>
      <c r="E404" s="164" t="s">
        <v>341</v>
      </c>
      <c r="F404" s="164" t="s">
        <v>206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223">
        <v>31364.999999999996</v>
      </c>
    </row>
    <row r="405" spans="1:33" x14ac:dyDescent="0.3">
      <c r="A405" s="244">
        <v>488</v>
      </c>
      <c r="B405" s="1" t="str">
        <f t="shared" si="90"/>
        <v>0.2, Boll Buggy-Stripper 19' Bcast</v>
      </c>
      <c r="C405" s="168">
        <v>0.2</v>
      </c>
      <c r="D405" s="164" t="s">
        <v>459</v>
      </c>
      <c r="E405" s="164" t="s">
        <v>341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223">
        <v>31364.999999999996</v>
      </c>
    </row>
    <row r="406" spans="1:33" x14ac:dyDescent="0.3">
      <c r="A406" s="244">
        <v>679</v>
      </c>
      <c r="B406" s="1" t="str">
        <f t="shared" si="90"/>
        <v>0.21, Boll Buggy-Stripper 8R-30</v>
      </c>
      <c r="C406" s="168">
        <v>0.21</v>
      </c>
      <c r="D406" s="164" t="s">
        <v>459</v>
      </c>
      <c r="E406" s="164" t="s">
        <v>341</v>
      </c>
      <c r="F406" s="164" t="s">
        <v>96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223">
        <v>31364.999999999996</v>
      </c>
    </row>
    <row r="407" spans="1:33" x14ac:dyDescent="0.3">
      <c r="A407" s="244">
        <v>680</v>
      </c>
      <c r="B407" s="1" t="str">
        <f t="shared" si="90"/>
        <v>0.22, Boll Buggy-Stripper 8R-36</v>
      </c>
      <c r="C407" s="168">
        <v>0.22</v>
      </c>
      <c r="D407" s="164" t="s">
        <v>459</v>
      </c>
      <c r="E407" s="164" t="s">
        <v>341</v>
      </c>
      <c r="F407" s="164" t="s">
        <v>205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223">
        <v>31364.999999999996</v>
      </c>
    </row>
    <row r="408" spans="1:33" x14ac:dyDescent="0.3">
      <c r="A408" s="244">
        <v>207</v>
      </c>
      <c r="B408" s="1" t="str">
        <f t="shared" si="90"/>
        <v>0.23, Grain Cart Corn  500 bu</v>
      </c>
      <c r="C408" s="168">
        <v>0.23</v>
      </c>
      <c r="D408" s="164" t="s">
        <v>459</v>
      </c>
      <c r="E408" s="164" t="s">
        <v>342</v>
      </c>
      <c r="F408" s="164" t="s">
        <v>90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223">
        <v>25317.499999999996</v>
      </c>
    </row>
    <row r="409" spans="1:33" x14ac:dyDescent="0.3">
      <c r="A409" s="244">
        <v>206</v>
      </c>
      <c r="B409" s="1" t="str">
        <f t="shared" si="90"/>
        <v>0.24, Grain Cart Corn  700 bu</v>
      </c>
      <c r="C409" s="168">
        <v>0.24</v>
      </c>
      <c r="D409" s="164" t="s">
        <v>459</v>
      </c>
      <c r="E409" s="164" t="s">
        <v>342</v>
      </c>
      <c r="F409" s="164" t="s">
        <v>89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223">
        <v>35055</v>
      </c>
    </row>
    <row r="410" spans="1:33" x14ac:dyDescent="0.3">
      <c r="A410" s="244">
        <v>712</v>
      </c>
      <c r="B410" s="1" t="str">
        <f t="shared" si="90"/>
        <v>0.25, Grain Cart Corn 1000 bu</v>
      </c>
      <c r="C410" s="168">
        <v>0.25</v>
      </c>
      <c r="D410" s="164" t="s">
        <v>459</v>
      </c>
      <c r="E410" s="164" t="s">
        <v>342</v>
      </c>
      <c r="F410" s="164" t="s">
        <v>88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223">
        <v>49507.499999999993</v>
      </c>
    </row>
    <row r="411" spans="1:33" x14ac:dyDescent="0.3">
      <c r="A411" s="244">
        <v>687</v>
      </c>
      <c r="B411" s="1" t="str">
        <f t="shared" si="90"/>
        <v>0.26, Grain Cart Soybean  500 bu</v>
      </c>
      <c r="C411" s="168">
        <v>0.26</v>
      </c>
      <c r="D411" s="164" t="s">
        <v>459</v>
      </c>
      <c r="E411" s="164" t="s">
        <v>343</v>
      </c>
      <c r="F411" s="164" t="s">
        <v>90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223">
        <v>25317.499999999996</v>
      </c>
    </row>
    <row r="412" spans="1:33" x14ac:dyDescent="0.3">
      <c r="A412" s="244">
        <v>688</v>
      </c>
      <c r="B412" s="1" t="str">
        <f t="shared" si="90"/>
        <v>0.27, Grain Cart Soybean  700 bu</v>
      </c>
      <c r="C412" s="168">
        <v>0.27</v>
      </c>
      <c r="D412" s="164" t="s">
        <v>459</v>
      </c>
      <c r="E412" s="164" t="s">
        <v>343</v>
      </c>
      <c r="F412" s="164" t="s">
        <v>89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223">
        <v>35055</v>
      </c>
    </row>
    <row r="413" spans="1:33" x14ac:dyDescent="0.3">
      <c r="A413" s="244">
        <v>714</v>
      </c>
      <c r="B413" s="1" t="str">
        <f t="shared" si="90"/>
        <v>0.28, Grain Cart Soybean 1000 bu</v>
      </c>
      <c r="C413" s="168">
        <v>0.28000000000000003</v>
      </c>
      <c r="D413" s="164" t="s">
        <v>459</v>
      </c>
      <c r="E413" s="164" t="s">
        <v>343</v>
      </c>
      <c r="F413" s="164" t="s">
        <v>88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223">
        <v>49507.499999999993</v>
      </c>
    </row>
    <row r="414" spans="1:33" x14ac:dyDescent="0.3">
      <c r="A414" s="244">
        <v>689</v>
      </c>
      <c r="B414" s="1" t="str">
        <f t="shared" si="90"/>
        <v>0.29, Grain Cart Wht/Sor  500 bu</v>
      </c>
      <c r="C414" s="168">
        <v>0.28999999999999998</v>
      </c>
      <c r="D414" s="164" t="s">
        <v>459</v>
      </c>
      <c r="E414" s="164" t="s">
        <v>344</v>
      </c>
      <c r="F414" s="164" t="s">
        <v>90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223">
        <v>25317.499999999996</v>
      </c>
    </row>
    <row r="415" spans="1:33" x14ac:dyDescent="0.3">
      <c r="A415" s="244">
        <v>690</v>
      </c>
      <c r="B415" s="1" t="str">
        <f t="shared" si="90"/>
        <v>0.3, Grain Cart Wht/Sor  700 bu</v>
      </c>
      <c r="C415" s="168">
        <v>0.3</v>
      </c>
      <c r="D415" s="164" t="s">
        <v>459</v>
      </c>
      <c r="E415" s="164" t="s">
        <v>344</v>
      </c>
      <c r="F415" s="164" t="s">
        <v>89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223">
        <v>35055</v>
      </c>
    </row>
    <row r="416" spans="1:33" x14ac:dyDescent="0.3">
      <c r="A416" s="244">
        <v>715</v>
      </c>
      <c r="B416" s="1" t="str">
        <f t="shared" si="90"/>
        <v>0.31, Grain Cart Wht/Sor 1000 bu</v>
      </c>
      <c r="C416" s="168">
        <v>0.31</v>
      </c>
      <c r="D416" s="164" t="s">
        <v>459</v>
      </c>
      <c r="E416" s="164" t="s">
        <v>344</v>
      </c>
      <c r="F416" s="164" t="s">
        <v>88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223">
        <v>49507.499999999993</v>
      </c>
    </row>
    <row r="417" spans="1:33" x14ac:dyDescent="0.3">
      <c r="A417" s="244">
        <v>428</v>
      </c>
      <c r="B417" s="1" t="str">
        <f t="shared" si="90"/>
        <v>0.32, Header - Corn  6R-30</v>
      </c>
      <c r="C417" s="168">
        <v>0.32</v>
      </c>
      <c r="D417" s="164" t="s">
        <v>459</v>
      </c>
      <c r="E417" s="164" t="s">
        <v>345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23">
        <v>44587.499999999993</v>
      </c>
    </row>
    <row r="418" spans="1:33" x14ac:dyDescent="0.3">
      <c r="A418" s="244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459</v>
      </c>
      <c r="E418" s="164" t="s">
        <v>345</v>
      </c>
      <c r="F418" s="164" t="s">
        <v>202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223">
        <v>45817.499999999993</v>
      </c>
    </row>
    <row r="419" spans="1:33" x14ac:dyDescent="0.3">
      <c r="A419" s="244">
        <v>433</v>
      </c>
      <c r="B419" s="1" t="str">
        <f t="shared" si="106"/>
        <v>0.34, Header - Corn  8R-30</v>
      </c>
      <c r="C419" s="168">
        <v>0.34</v>
      </c>
      <c r="D419" s="164" t="s">
        <v>459</v>
      </c>
      <c r="E419" s="164" t="s">
        <v>345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23">
        <v>57604.999999999993</v>
      </c>
    </row>
    <row r="420" spans="1:33" x14ac:dyDescent="0.3">
      <c r="A420" s="244">
        <v>438</v>
      </c>
      <c r="B420" s="1" t="str">
        <f t="shared" si="106"/>
        <v>0.35, Header - Corn 12R-20</v>
      </c>
      <c r="C420" s="168">
        <v>0.35</v>
      </c>
      <c r="D420" s="164" t="s">
        <v>459</v>
      </c>
      <c r="E420" s="164" t="s">
        <v>345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23">
        <v>78310</v>
      </c>
    </row>
    <row r="421" spans="1:33" x14ac:dyDescent="0.3">
      <c r="A421" s="244">
        <v>437</v>
      </c>
      <c r="B421" s="1" t="str">
        <f t="shared" si="106"/>
        <v>0.36, Header - Corn  8R-36</v>
      </c>
      <c r="C421" s="168">
        <v>0.36</v>
      </c>
      <c r="D421" s="164" t="s">
        <v>459</v>
      </c>
      <c r="E421" s="164" t="s">
        <v>345</v>
      </c>
      <c r="F421" s="164" t="s">
        <v>199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23">
        <v>59039.999999999993</v>
      </c>
    </row>
    <row r="422" spans="1:33" x14ac:dyDescent="0.3">
      <c r="A422" s="244">
        <v>439</v>
      </c>
      <c r="B422" s="1" t="str">
        <f t="shared" si="106"/>
        <v>0.37, Header - Corn 12R-30</v>
      </c>
      <c r="C422" s="168">
        <v>0.37</v>
      </c>
      <c r="D422" s="164" t="s">
        <v>459</v>
      </c>
      <c r="E422" s="164" t="s">
        <v>345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23">
        <v>89892.499999999985</v>
      </c>
    </row>
    <row r="423" spans="1:33" x14ac:dyDescent="0.3">
      <c r="A423" s="244">
        <v>426</v>
      </c>
      <c r="B423" s="1" t="str">
        <f t="shared" si="106"/>
        <v>0.38, Header -Soybean 22' Flex</v>
      </c>
      <c r="C423" s="168">
        <v>0.38</v>
      </c>
      <c r="D423" s="164" t="s">
        <v>459</v>
      </c>
      <c r="E423" s="164" t="s">
        <v>346</v>
      </c>
      <c r="F423" s="164" t="s">
        <v>83</v>
      </c>
      <c r="G423" s="164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23">
        <v>31057.499999999996</v>
      </c>
    </row>
    <row r="424" spans="1:33" x14ac:dyDescent="0.3">
      <c r="A424" s="244">
        <v>431</v>
      </c>
      <c r="B424" s="1" t="str">
        <f t="shared" si="106"/>
        <v>0.39, Header -Soybean 25' Flex</v>
      </c>
      <c r="C424" s="168">
        <v>0.39</v>
      </c>
      <c r="D424" s="164" t="s">
        <v>459</v>
      </c>
      <c r="E424" s="164" t="s">
        <v>346</v>
      </c>
      <c r="F424" s="164" t="s">
        <v>82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23">
        <v>33517.5</v>
      </c>
    </row>
    <row r="425" spans="1:33" x14ac:dyDescent="0.3">
      <c r="A425" s="244">
        <v>436</v>
      </c>
      <c r="B425" s="1" t="str">
        <f t="shared" si="106"/>
        <v>0.4, Header -Soybean 30' Flex</v>
      </c>
      <c r="C425" s="168">
        <v>0.4</v>
      </c>
      <c r="D425" s="164" t="s">
        <v>459</v>
      </c>
      <c r="E425" s="164" t="s">
        <v>346</v>
      </c>
      <c r="F425" s="164" t="s">
        <v>81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23">
        <v>31979.999999999996</v>
      </c>
    </row>
    <row r="426" spans="1:33" x14ac:dyDescent="0.3">
      <c r="A426" s="244">
        <v>592</v>
      </c>
      <c r="B426" s="1" t="str">
        <f t="shared" si="106"/>
        <v>0.41, Header -Soybean 35' Flex</v>
      </c>
      <c r="C426" s="168">
        <v>0.41</v>
      </c>
      <c r="D426" s="164" t="s">
        <v>459</v>
      </c>
      <c r="E426" s="164" t="s">
        <v>346</v>
      </c>
      <c r="F426" s="164" t="s">
        <v>80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23">
        <v>44587.499999999993</v>
      </c>
    </row>
    <row r="427" spans="1:33" x14ac:dyDescent="0.3">
      <c r="A427" s="244">
        <v>424</v>
      </c>
      <c r="B427" s="1" t="str">
        <f t="shared" si="106"/>
        <v>0.42, Header Wheat/Sorghum 22' Rigid</v>
      </c>
      <c r="C427" s="168">
        <v>0.42</v>
      </c>
      <c r="D427" s="164" t="s">
        <v>459</v>
      </c>
      <c r="E427" s="164" t="s">
        <v>347</v>
      </c>
      <c r="F427" s="164" t="s">
        <v>79</v>
      </c>
      <c r="G427" s="164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23">
        <v>19987.5</v>
      </c>
    </row>
    <row r="428" spans="1:33" x14ac:dyDescent="0.3">
      <c r="A428" s="244">
        <v>429</v>
      </c>
      <c r="B428" s="1" t="str">
        <f t="shared" si="106"/>
        <v>0.43, Header Wheat/Sorghum 25' Rigid</v>
      </c>
      <c r="C428" s="168">
        <v>0.43</v>
      </c>
      <c r="D428" s="164" t="s">
        <v>459</v>
      </c>
      <c r="E428" s="164" t="s">
        <v>347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23">
        <v>27982.499999999996</v>
      </c>
    </row>
    <row r="429" spans="1:33" x14ac:dyDescent="0.3">
      <c r="A429" s="244">
        <v>434</v>
      </c>
      <c r="B429" s="1" t="str">
        <f t="shared" si="106"/>
        <v>0.44, Header Wheat/Sorghum 30' Rigid</v>
      </c>
      <c r="C429" s="168">
        <v>0.44</v>
      </c>
      <c r="D429" s="164" t="s">
        <v>459</v>
      </c>
      <c r="E429" s="164" t="s">
        <v>347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23">
        <v>31057.499999999996</v>
      </c>
    </row>
    <row r="430" spans="1:33" x14ac:dyDescent="0.3">
      <c r="A430" s="244">
        <v>276</v>
      </c>
      <c r="B430" s="1" t="str">
        <f t="shared" si="106"/>
        <v>0.45, Module Builder 4R-30 (250)</v>
      </c>
      <c r="C430" s="168">
        <v>0.45</v>
      </c>
      <c r="D430" s="164" t="s">
        <v>459</v>
      </c>
      <c r="E430" s="164" t="s">
        <v>348</v>
      </c>
      <c r="F430" s="164" t="s">
        <v>227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23">
        <v>35567.5</v>
      </c>
    </row>
    <row r="431" spans="1:33" x14ac:dyDescent="0.3">
      <c r="A431" s="244">
        <v>469</v>
      </c>
      <c r="B431" s="1" t="str">
        <f t="shared" si="106"/>
        <v>0.46, Module Builder 4R-30 (325)</v>
      </c>
      <c r="C431" s="168">
        <v>0.46</v>
      </c>
      <c r="D431" s="164" t="s">
        <v>459</v>
      </c>
      <c r="E431" s="164" t="s">
        <v>348</v>
      </c>
      <c r="F431" s="164" t="s">
        <v>356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23">
        <v>35567.5</v>
      </c>
    </row>
    <row r="432" spans="1:33" x14ac:dyDescent="0.3">
      <c r="A432" s="244">
        <v>124</v>
      </c>
      <c r="B432" s="1" t="str">
        <f t="shared" si="106"/>
        <v>0.47, Module Builder 4R-36 (255)</v>
      </c>
      <c r="C432" s="168">
        <v>0.47</v>
      </c>
      <c r="D432" s="164" t="s">
        <v>459</v>
      </c>
      <c r="E432" s="164" t="s">
        <v>348</v>
      </c>
      <c r="F432" s="164" t="s">
        <v>230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23">
        <v>35567.5</v>
      </c>
    </row>
    <row r="433" spans="1:33" x14ac:dyDescent="0.3">
      <c r="A433" s="244">
        <v>277</v>
      </c>
      <c r="B433" s="1" t="str">
        <f t="shared" si="106"/>
        <v>0.48, Module Builder 4R-36 (325)</v>
      </c>
      <c r="C433" s="168">
        <v>0.48</v>
      </c>
      <c r="D433" s="164" t="s">
        <v>459</v>
      </c>
      <c r="E433" s="164" t="s">
        <v>348</v>
      </c>
      <c r="F433" s="164" t="s">
        <v>358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23">
        <v>35567.5</v>
      </c>
    </row>
    <row r="434" spans="1:33" x14ac:dyDescent="0.3">
      <c r="A434" s="244">
        <v>278</v>
      </c>
      <c r="B434" s="1" t="str">
        <f t="shared" si="106"/>
        <v>0.49, Module Builder 5R-30 (255)</v>
      </c>
      <c r="C434" s="168">
        <v>0.49</v>
      </c>
      <c r="D434" s="164" t="s">
        <v>459</v>
      </c>
      <c r="E434" s="164" t="s">
        <v>348</v>
      </c>
      <c r="F434" s="164" t="s">
        <v>357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23">
        <v>35567.5</v>
      </c>
    </row>
    <row r="435" spans="1:33" x14ac:dyDescent="0.3">
      <c r="A435" s="244">
        <v>470</v>
      </c>
      <c r="B435" s="1" t="str">
        <f t="shared" si="106"/>
        <v>0.5, Module Builder 6R-30 (325)</v>
      </c>
      <c r="C435" s="168">
        <v>0.5</v>
      </c>
      <c r="D435" s="164" t="s">
        <v>459</v>
      </c>
      <c r="E435" s="164" t="s">
        <v>348</v>
      </c>
      <c r="F435" s="164" t="s">
        <v>359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23">
        <v>35567.5</v>
      </c>
    </row>
    <row r="436" spans="1:33" x14ac:dyDescent="0.3">
      <c r="A436" s="244">
        <v>279</v>
      </c>
      <c r="B436" s="1" t="str">
        <f t="shared" si="106"/>
        <v>0.51, Module Builder 5R-36 (250)</v>
      </c>
      <c r="C436" s="168">
        <v>0.51</v>
      </c>
      <c r="D436" s="164" t="s">
        <v>459</v>
      </c>
      <c r="E436" s="164" t="s">
        <v>348</v>
      </c>
      <c r="F436" s="164" t="s">
        <v>233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23">
        <v>35567.5</v>
      </c>
    </row>
    <row r="437" spans="1:33" x14ac:dyDescent="0.3">
      <c r="A437" s="244">
        <v>251</v>
      </c>
      <c r="B437" s="1" t="str">
        <f t="shared" si="106"/>
        <v>0.52, Module Builder 4R2x1 (350)</v>
      </c>
      <c r="C437" s="168">
        <v>0.52</v>
      </c>
      <c r="D437" s="164" t="s">
        <v>459</v>
      </c>
      <c r="E437" s="164" t="s">
        <v>348</v>
      </c>
      <c r="F437" s="164" t="s">
        <v>234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23">
        <v>35567.5</v>
      </c>
    </row>
    <row r="438" spans="1:33" x14ac:dyDescent="0.3">
      <c r="A438" s="244">
        <v>249</v>
      </c>
      <c r="B438" s="1" t="str">
        <f t="shared" si="106"/>
        <v>0.53, Module Builder 6R-36 (330)</v>
      </c>
      <c r="C438" s="168">
        <v>0.53</v>
      </c>
      <c r="D438" s="164" t="s">
        <v>459</v>
      </c>
      <c r="E438" s="164" t="s">
        <v>348</v>
      </c>
      <c r="F438" s="164" t="s">
        <v>360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23">
        <v>35567.5</v>
      </c>
    </row>
    <row r="439" spans="1:33" x14ac:dyDescent="0.3">
      <c r="A439" s="244">
        <v>498</v>
      </c>
      <c r="B439" s="1" t="str">
        <f t="shared" si="106"/>
        <v>0.54, Module Builder-Strip 4R-36</v>
      </c>
      <c r="C439" s="168">
        <v>0.54</v>
      </c>
      <c r="D439" s="164" t="s">
        <v>459</v>
      </c>
      <c r="E439" s="164" t="s">
        <v>349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23">
        <v>35567.5</v>
      </c>
    </row>
    <row r="440" spans="1:33" x14ac:dyDescent="0.3">
      <c r="A440" s="244">
        <v>500</v>
      </c>
      <c r="B440" s="1" t="str">
        <f t="shared" si="106"/>
        <v>0.55, Module Builder-Strip 4R-36</v>
      </c>
      <c r="C440" s="168">
        <v>0.55000000000000004</v>
      </c>
      <c r="D440" s="164" t="s">
        <v>459</v>
      </c>
      <c r="E440" s="164" t="s">
        <v>349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23">
        <v>35567.5</v>
      </c>
    </row>
    <row r="441" spans="1:33" x14ac:dyDescent="0.3">
      <c r="A441" s="244">
        <v>502</v>
      </c>
      <c r="B441" s="1" t="str">
        <f t="shared" si="106"/>
        <v>0.56, Module Builder-Strip 5R-30</v>
      </c>
      <c r="C441" s="168">
        <v>0.56000000000000005</v>
      </c>
      <c r="D441" s="164" t="s">
        <v>459</v>
      </c>
      <c r="E441" s="164" t="s">
        <v>349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23">
        <v>35567.5</v>
      </c>
    </row>
    <row r="442" spans="1:33" x14ac:dyDescent="0.3">
      <c r="A442" s="244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459</v>
      </c>
      <c r="E442" s="164" t="s">
        <v>349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23">
        <v>35567.5</v>
      </c>
    </row>
    <row r="443" spans="1:33" x14ac:dyDescent="0.3">
      <c r="A443" s="244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459</v>
      </c>
      <c r="E443" s="164" t="s">
        <v>349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23">
        <v>35567.5</v>
      </c>
    </row>
    <row r="444" spans="1:33" x14ac:dyDescent="0.3">
      <c r="A444" s="244">
        <v>504</v>
      </c>
      <c r="B444" s="1" t="str">
        <f t="shared" si="106"/>
        <v>0.59, Module Builder-Strip 6R-30</v>
      </c>
      <c r="C444" s="168">
        <v>0.59</v>
      </c>
      <c r="D444" s="164" t="s">
        <v>459</v>
      </c>
      <c r="E444" s="164" t="s">
        <v>349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23">
        <v>35567.5</v>
      </c>
    </row>
    <row r="445" spans="1:33" x14ac:dyDescent="0.3">
      <c r="A445" s="244">
        <v>503</v>
      </c>
      <c r="B445" s="1" t="str">
        <f t="shared" si="106"/>
        <v>0.6, Module Builder-Strip 5R-36</v>
      </c>
      <c r="C445" s="168">
        <v>0.6</v>
      </c>
      <c r="D445" s="164" t="s">
        <v>459</v>
      </c>
      <c r="E445" s="164" t="s">
        <v>349</v>
      </c>
      <c r="F445" s="164" t="s">
        <v>207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23">
        <v>35567.5</v>
      </c>
    </row>
    <row r="446" spans="1:33" x14ac:dyDescent="0.3">
      <c r="A446" s="244">
        <v>496</v>
      </c>
      <c r="B446" s="1" t="str">
        <f t="shared" si="106"/>
        <v>0.61, Module Builder-Strip 16' Bcast</v>
      </c>
      <c r="C446" s="168">
        <v>0.61</v>
      </c>
      <c r="D446" s="164" t="s">
        <v>459</v>
      </c>
      <c r="E446" s="164" t="s">
        <v>349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23">
        <v>35567.5</v>
      </c>
    </row>
    <row r="447" spans="1:33" x14ac:dyDescent="0.3">
      <c r="A447" s="244">
        <v>501</v>
      </c>
      <c r="B447" s="1" t="str">
        <f t="shared" si="106"/>
        <v>0.62, Module Builder-Strip 4R-36 2x1</v>
      </c>
      <c r="C447" s="168">
        <v>0.62</v>
      </c>
      <c r="D447" s="164" t="s">
        <v>459</v>
      </c>
      <c r="E447" s="164" t="s">
        <v>349</v>
      </c>
      <c r="F447" s="164" t="s">
        <v>208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23">
        <v>35567.5</v>
      </c>
    </row>
    <row r="448" spans="1:33" x14ac:dyDescent="0.3">
      <c r="A448" s="244">
        <v>682</v>
      </c>
      <c r="B448" s="1" t="str">
        <f t="shared" si="106"/>
        <v>0.63, Module Builder-Strip 6R-36</v>
      </c>
      <c r="C448" s="168">
        <v>0.63</v>
      </c>
      <c r="D448" s="164" t="s">
        <v>459</v>
      </c>
      <c r="E448" s="164" t="s">
        <v>349</v>
      </c>
      <c r="F448" s="164" t="s">
        <v>206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23">
        <v>35567.5</v>
      </c>
    </row>
    <row r="449" spans="1:33" x14ac:dyDescent="0.3">
      <c r="A449" s="244">
        <v>497</v>
      </c>
      <c r="B449" s="1" t="str">
        <f t="shared" si="106"/>
        <v>0.64, Module Builder-Strip 19' Bcast</v>
      </c>
      <c r="C449" s="168">
        <v>0.64</v>
      </c>
      <c r="D449" s="164" t="s">
        <v>459</v>
      </c>
      <c r="E449" s="164" t="s">
        <v>349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23">
        <v>35567.5</v>
      </c>
    </row>
    <row r="450" spans="1:33" x14ac:dyDescent="0.3">
      <c r="A450" s="244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459</v>
      </c>
      <c r="E450" s="164" t="s">
        <v>349</v>
      </c>
      <c r="F450" s="164" t="s">
        <v>205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23">
        <v>35567.5</v>
      </c>
    </row>
    <row r="451" spans="1:33" x14ac:dyDescent="0.3">
      <c r="A451" s="244">
        <v>525</v>
      </c>
      <c r="B451" s="1" t="str">
        <f t="shared" si="121"/>
        <v>0.66, Peanut Cond. &amp; Lifter 6-Row</v>
      </c>
      <c r="C451" s="168">
        <v>0.66</v>
      </c>
      <c r="D451" s="164" t="s">
        <v>459</v>
      </c>
      <c r="E451" s="164" t="s">
        <v>350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23">
        <v>12914.999999999998</v>
      </c>
    </row>
    <row r="452" spans="1:33" x14ac:dyDescent="0.3">
      <c r="A452" s="244">
        <v>523</v>
      </c>
      <c r="B452" s="1" t="str">
        <f t="shared" si="121"/>
        <v>0.67, Peanut Conditioner 6-Row</v>
      </c>
      <c r="C452" s="168">
        <v>0.67</v>
      </c>
      <c r="D452" s="164" t="s">
        <v>459</v>
      </c>
      <c r="E452" s="164" t="s">
        <v>351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23">
        <v>14759.999999999998</v>
      </c>
    </row>
    <row r="453" spans="1:33" x14ac:dyDescent="0.3">
      <c r="A453" s="244">
        <v>570</v>
      </c>
      <c r="B453" s="1" t="str">
        <f t="shared" si="121"/>
        <v>0.68, Peanut Dig/Inverter 4R-30</v>
      </c>
      <c r="C453" s="168">
        <v>0.68</v>
      </c>
      <c r="D453" s="164" t="s">
        <v>459</v>
      </c>
      <c r="E453" s="164" t="s">
        <v>457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23">
        <v>26752.499999999996</v>
      </c>
    </row>
    <row r="454" spans="1:33" x14ac:dyDescent="0.3">
      <c r="A454" s="244">
        <v>520</v>
      </c>
      <c r="B454" s="1" t="str">
        <f t="shared" si="121"/>
        <v>0.69, Peanut Dig/Inverter 4R-36</v>
      </c>
      <c r="C454" s="168">
        <v>0.69</v>
      </c>
      <c r="D454" s="164" t="s">
        <v>459</v>
      </c>
      <c r="E454" s="164" t="s">
        <v>457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23">
        <v>26752.499999999996</v>
      </c>
    </row>
    <row r="455" spans="1:33" x14ac:dyDescent="0.3">
      <c r="A455" s="244">
        <v>521</v>
      </c>
      <c r="B455" s="1" t="str">
        <f t="shared" si="121"/>
        <v>0.7, Peanut Dig/Inverter 6R-36</v>
      </c>
      <c r="C455" s="168">
        <v>0.7</v>
      </c>
      <c r="D455" s="164" t="s">
        <v>459</v>
      </c>
      <c r="E455" s="164" t="s">
        <v>457</v>
      </c>
      <c r="F455" s="164" t="s">
        <v>206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23">
        <v>39360</v>
      </c>
    </row>
    <row r="456" spans="1:33" x14ac:dyDescent="0.3">
      <c r="A456" s="244">
        <v>526</v>
      </c>
      <c r="B456" s="1" t="str">
        <f t="shared" si="121"/>
        <v>0.71, Peanut Dump Cart 6-Row</v>
      </c>
      <c r="C456" s="168">
        <v>0.71</v>
      </c>
      <c r="D456" s="164" t="s">
        <v>459</v>
      </c>
      <c r="E456" s="164" t="s">
        <v>352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23">
        <v>46637.499999999993</v>
      </c>
    </row>
    <row r="457" spans="1:33" x14ac:dyDescent="0.3">
      <c r="A457" s="244">
        <v>524</v>
      </c>
      <c r="B457" s="1" t="str">
        <f t="shared" si="121"/>
        <v>0.72, Peanut Lifter 6-Row</v>
      </c>
      <c r="C457" s="168">
        <v>0.72</v>
      </c>
      <c r="D457" s="164" t="s">
        <v>459</v>
      </c>
      <c r="E457" s="164" t="s">
        <v>353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23">
        <v>6242.2499999999991</v>
      </c>
    </row>
    <row r="458" spans="1:33" x14ac:dyDescent="0.3">
      <c r="A458" s="244"/>
      <c r="B458" s="1" t="str">
        <f t="shared" si="121"/>
        <v>0.73, Peanut Wagon 14'</v>
      </c>
      <c r="C458" s="168">
        <v>0.73</v>
      </c>
      <c r="D458" s="164" t="s">
        <v>459</v>
      </c>
      <c r="E458" s="164" t="s">
        <v>454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23">
        <v>4715</v>
      </c>
    </row>
    <row r="459" spans="1:33" x14ac:dyDescent="0.3">
      <c r="A459" s="244"/>
      <c r="B459" s="1" t="str">
        <f t="shared" si="121"/>
        <v>0.74, Peanut Wagon 21'</v>
      </c>
      <c r="C459" s="168">
        <v>0.74</v>
      </c>
      <c r="D459" s="164" t="s">
        <v>459</v>
      </c>
      <c r="E459" s="164" t="s">
        <v>454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23">
        <v>7072.4999999999991</v>
      </c>
    </row>
    <row r="460" spans="1:33" x14ac:dyDescent="0.3">
      <c r="A460" s="244"/>
      <c r="B460" s="1" t="str">
        <f t="shared" si="121"/>
        <v>0.75, Peanut Wagon 28'</v>
      </c>
      <c r="C460" s="168">
        <v>0.75</v>
      </c>
      <c r="D460" s="164" t="s">
        <v>459</v>
      </c>
      <c r="E460" s="164" t="s">
        <v>454</v>
      </c>
      <c r="F460" s="164" t="s">
        <v>92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23">
        <v>8251.25</v>
      </c>
    </row>
    <row r="461" spans="1:33" x14ac:dyDescent="0.3">
      <c r="A461" s="244"/>
      <c r="B461" s="1" t="str">
        <f t="shared" si="121"/>
        <v>0.76, Pull-type Peanut Combine 2R-36</v>
      </c>
      <c r="C461" s="168">
        <v>0.76</v>
      </c>
      <c r="D461" s="164" t="s">
        <v>459</v>
      </c>
      <c r="E461" s="164" t="s">
        <v>455</v>
      </c>
      <c r="F461" s="164" t="s">
        <v>456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23">
        <v>36695</v>
      </c>
    </row>
    <row r="462" spans="1:33" x14ac:dyDescent="0.3">
      <c r="A462" s="244"/>
      <c r="B462" s="1" t="str">
        <f t="shared" si="121"/>
        <v>0.77, Pull-type Peanut Combine 4R-36</v>
      </c>
      <c r="C462" s="168">
        <v>0.77</v>
      </c>
      <c r="D462" s="164" t="s">
        <v>459</v>
      </c>
      <c r="E462" s="164" t="s">
        <v>455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23">
        <v>120949.99999999999</v>
      </c>
    </row>
    <row r="463" spans="1:33" x14ac:dyDescent="0.3">
      <c r="A463" s="244"/>
      <c r="B463" s="1" t="str">
        <f t="shared" si="121"/>
        <v>0.78, Pull-type Peanut Combine 6R-36</v>
      </c>
      <c r="C463" s="168">
        <v>0.78</v>
      </c>
      <c r="D463" s="164" t="s">
        <v>459</v>
      </c>
      <c r="E463" s="164" t="s">
        <v>455</v>
      </c>
      <c r="F463" s="164" t="s">
        <v>206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23">
        <v>138375</v>
      </c>
    </row>
    <row r="464" spans="1:33" x14ac:dyDescent="0.3">
      <c r="A464" s="244">
        <v>200</v>
      </c>
      <c r="B464" s="1" t="str">
        <f t="shared" si="121"/>
        <v>0.79, Stalk Shredder 14'</v>
      </c>
      <c r="C464" s="168">
        <v>0.79</v>
      </c>
      <c r="D464" s="164" t="s">
        <v>459</v>
      </c>
      <c r="E464" s="164" t="s">
        <v>354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23">
        <v>13529.999999999998</v>
      </c>
    </row>
    <row r="465" spans="1:33" x14ac:dyDescent="0.3">
      <c r="A465" s="244">
        <v>267</v>
      </c>
      <c r="B465" s="1" t="str">
        <f t="shared" si="121"/>
        <v>0.8, Stalk Shredder 20'</v>
      </c>
      <c r="C465" s="168">
        <v>0.8</v>
      </c>
      <c r="D465" s="164" t="s">
        <v>459</v>
      </c>
      <c r="E465" s="164" t="s">
        <v>354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23">
        <v>34850</v>
      </c>
    </row>
    <row r="466" spans="1:33" x14ac:dyDescent="0.3">
      <c r="A466" s="244">
        <v>479</v>
      </c>
      <c r="B466" s="1" t="str">
        <f t="shared" si="121"/>
        <v>0.81, Stalk Shredder-Flail 12'</v>
      </c>
      <c r="C466" s="168">
        <v>0.81</v>
      </c>
      <c r="D466" s="164" t="s">
        <v>459</v>
      </c>
      <c r="E466" s="164" t="s">
        <v>355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23">
        <v>16194.999999999998</v>
      </c>
    </row>
    <row r="467" spans="1:33" x14ac:dyDescent="0.3">
      <c r="A467" s="244">
        <v>563</v>
      </c>
      <c r="B467" s="1" t="str">
        <f t="shared" si="121"/>
        <v>0.82, Stalk Shredder-Flail 15'</v>
      </c>
      <c r="C467" s="168">
        <v>0.82</v>
      </c>
      <c r="D467" s="164" t="s">
        <v>459</v>
      </c>
      <c r="E467" s="164" t="s">
        <v>355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23">
        <v>20397.5</v>
      </c>
    </row>
    <row r="468" spans="1:33" x14ac:dyDescent="0.3">
      <c r="A468" s="244">
        <v>564</v>
      </c>
      <c r="B468" s="1" t="str">
        <f t="shared" si="121"/>
        <v>0.83, Stalk Shredder-Flail 18'</v>
      </c>
      <c r="C468" s="168">
        <v>0.83</v>
      </c>
      <c r="D468" s="164" t="s">
        <v>459</v>
      </c>
      <c r="E468" s="164" t="s">
        <v>355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23">
        <v>26342.499999999996</v>
      </c>
    </row>
    <row r="469" spans="1:33" x14ac:dyDescent="0.3">
      <c r="A469" s="244">
        <v>482</v>
      </c>
      <c r="B469" s="1" t="str">
        <f t="shared" si="121"/>
        <v>0.84, Stalk Shredder-Flail 20'</v>
      </c>
      <c r="C469" s="168">
        <v>0.84</v>
      </c>
      <c r="D469" s="164" t="s">
        <v>459</v>
      </c>
      <c r="E469" s="164" t="s">
        <v>355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23">
        <v>27572.499999999996</v>
      </c>
    </row>
    <row r="470" spans="1:33" x14ac:dyDescent="0.3">
      <c r="A470" s="244">
        <v>565</v>
      </c>
      <c r="B470" s="1" t="str">
        <f t="shared" si="121"/>
        <v>0.85, Stalk Shredder-Flail 25'</v>
      </c>
      <c r="C470" s="168">
        <v>0.85</v>
      </c>
      <c r="D470" s="164" t="s">
        <v>459</v>
      </c>
      <c r="E470" s="164" t="s">
        <v>355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23">
        <v>38642.5</v>
      </c>
    </row>
    <row r="471" spans="1:33" x14ac:dyDescent="0.3">
      <c r="D471" s="164"/>
    </row>
    <row r="472" spans="1:33" x14ac:dyDescent="0.3">
      <c r="D472" s="164"/>
    </row>
    <row r="473" spans="1:33" x14ac:dyDescent="0.3">
      <c r="D473" s="164"/>
    </row>
    <row r="474" spans="1:33" x14ac:dyDescent="0.3">
      <c r="D474" s="164"/>
    </row>
    <row r="475" spans="1:33" x14ac:dyDescent="0.3">
      <c r="D475" s="164"/>
    </row>
    <row r="476" spans="1:33" x14ac:dyDescent="0.3">
      <c r="D476" s="164"/>
    </row>
    <row r="477" spans="1:33" x14ac:dyDescent="0.3">
      <c r="D477" s="164"/>
    </row>
    <row r="478" spans="1:33" x14ac:dyDescent="0.3">
      <c r="D478" s="164"/>
    </row>
    <row r="479" spans="1:33" x14ac:dyDescent="0.3">
      <c r="D479" s="164"/>
    </row>
    <row r="480" spans="1:33" x14ac:dyDescent="0.3">
      <c r="D480" s="164"/>
    </row>
    <row r="481" spans="4:4" x14ac:dyDescent="0.3">
      <c r="D481" s="164"/>
    </row>
    <row r="482" spans="4:4" x14ac:dyDescent="0.3">
      <c r="D482" s="164"/>
    </row>
    <row r="483" spans="4:4" x14ac:dyDescent="0.3">
      <c r="D483" s="164"/>
    </row>
    <row r="484" spans="4:4" x14ac:dyDescent="0.3">
      <c r="D484" s="164"/>
    </row>
    <row r="485" spans="4:4" x14ac:dyDescent="0.3">
      <c r="D485" s="164"/>
    </row>
    <row r="486" spans="4:4" x14ac:dyDescent="0.3">
      <c r="D486" s="164"/>
    </row>
    <row r="487" spans="4:4" x14ac:dyDescent="0.3">
      <c r="D487" s="164"/>
    </row>
    <row r="488" spans="4:4" x14ac:dyDescent="0.3">
      <c r="D488" s="164"/>
    </row>
    <row r="489" spans="4:4" x14ac:dyDescent="0.3">
      <c r="D489" s="164"/>
    </row>
    <row r="490" spans="4:4" x14ac:dyDescent="0.3">
      <c r="D490" s="164"/>
    </row>
    <row r="491" spans="4:4" x14ac:dyDescent="0.3">
      <c r="D491" s="164"/>
    </row>
    <row r="492" spans="4:4" x14ac:dyDescent="0.3">
      <c r="D492" s="164"/>
    </row>
    <row r="510" spans="4:4" x14ac:dyDescent="0.3">
      <c r="D510" s="168" t="s">
        <v>63</v>
      </c>
    </row>
    <row r="511" spans="4:4" x14ac:dyDescent="0.3">
      <c r="D511" s="168" t="s">
        <v>63</v>
      </c>
    </row>
    <row r="512" spans="4:4" x14ac:dyDescent="0.3">
      <c r="D512" s="168" t="s">
        <v>63</v>
      </c>
    </row>
    <row r="513" spans="4:4" x14ac:dyDescent="0.3">
      <c r="D513" s="168" t="s">
        <v>63</v>
      </c>
    </row>
    <row r="514" spans="4:4" x14ac:dyDescent="0.3">
      <c r="D514" s="168" t="s">
        <v>63</v>
      </c>
    </row>
    <row r="515" spans="4:4" x14ac:dyDescent="0.3">
      <c r="D515" s="168" t="s">
        <v>63</v>
      </c>
    </row>
    <row r="516" spans="4:4" x14ac:dyDescent="0.3">
      <c r="D516" s="168" t="s">
        <v>63</v>
      </c>
    </row>
    <row r="517" spans="4:4" x14ac:dyDescent="0.3">
      <c r="D517" s="168" t="s">
        <v>63</v>
      </c>
    </row>
    <row r="518" spans="4:4" x14ac:dyDescent="0.3">
      <c r="D518" s="168" t="s">
        <v>63</v>
      </c>
    </row>
    <row r="519" spans="4:4" x14ac:dyDescent="0.3">
      <c r="D519" s="168" t="s">
        <v>63</v>
      </c>
    </row>
    <row r="520" spans="4:4" x14ac:dyDescent="0.3">
      <c r="D520" s="168" t="s">
        <v>63</v>
      </c>
    </row>
    <row r="521" spans="4:4" x14ac:dyDescent="0.3">
      <c r="D521" s="168" t="s">
        <v>63</v>
      </c>
    </row>
    <row r="522" spans="4:4" x14ac:dyDescent="0.3">
      <c r="D522" s="168" t="s">
        <v>63</v>
      </c>
    </row>
    <row r="523" spans="4:4" x14ac:dyDescent="0.3">
      <c r="D523" s="168" t="s">
        <v>63</v>
      </c>
    </row>
    <row r="524" spans="4:4" x14ac:dyDescent="0.3">
      <c r="D524" s="168" t="s">
        <v>63</v>
      </c>
    </row>
    <row r="525" spans="4:4" x14ac:dyDescent="0.3">
      <c r="D525" s="168" t="s">
        <v>63</v>
      </c>
    </row>
    <row r="526" spans="4:4" x14ac:dyDescent="0.3">
      <c r="D526" s="168" t="s">
        <v>63</v>
      </c>
    </row>
    <row r="527" spans="4:4" x14ac:dyDescent="0.3">
      <c r="D527" s="168" t="s">
        <v>63</v>
      </c>
    </row>
    <row r="528" spans="4:4" x14ac:dyDescent="0.3">
      <c r="D528" s="168" t="s">
        <v>63</v>
      </c>
    </row>
    <row r="529" spans="4:4" x14ac:dyDescent="0.3">
      <c r="D529" s="168" t="s">
        <v>63</v>
      </c>
    </row>
    <row r="530" spans="4:4" x14ac:dyDescent="0.3">
      <c r="D530" s="168" t="s">
        <v>63</v>
      </c>
    </row>
    <row r="531" spans="4:4" x14ac:dyDescent="0.3">
      <c r="D531" s="168" t="s">
        <v>63</v>
      </c>
    </row>
    <row r="532" spans="4:4" x14ac:dyDescent="0.3">
      <c r="D532" s="168" t="s">
        <v>63</v>
      </c>
    </row>
    <row r="533" spans="4:4" x14ac:dyDescent="0.3">
      <c r="D533" s="168" t="s">
        <v>63</v>
      </c>
    </row>
    <row r="534" spans="4:4" x14ac:dyDescent="0.3">
      <c r="D534" s="168" t="s">
        <v>63</v>
      </c>
    </row>
    <row r="535" spans="4:4" x14ac:dyDescent="0.3">
      <c r="D535" s="168" t="s">
        <v>63</v>
      </c>
    </row>
    <row r="536" spans="4:4" x14ac:dyDescent="0.3">
      <c r="D536" s="168" t="s">
        <v>63</v>
      </c>
    </row>
    <row r="537" spans="4:4" x14ac:dyDescent="0.3">
      <c r="D537" s="168" t="s">
        <v>63</v>
      </c>
    </row>
    <row r="538" spans="4:4" x14ac:dyDescent="0.3">
      <c r="D538" s="168" t="s">
        <v>63</v>
      </c>
    </row>
    <row r="539" spans="4:4" x14ac:dyDescent="0.3">
      <c r="D539" s="168" t="s">
        <v>63</v>
      </c>
    </row>
    <row r="540" spans="4:4" x14ac:dyDescent="0.3">
      <c r="D540" s="168" t="s">
        <v>63</v>
      </c>
    </row>
    <row r="541" spans="4:4" x14ac:dyDescent="0.3">
      <c r="D541" s="168" t="s">
        <v>63</v>
      </c>
    </row>
    <row r="542" spans="4:4" x14ac:dyDescent="0.3">
      <c r="D542" s="168" t="s">
        <v>63</v>
      </c>
    </row>
    <row r="543" spans="4:4" x14ac:dyDescent="0.3">
      <c r="D543" s="168" t="s">
        <v>63</v>
      </c>
    </row>
    <row r="544" spans="4:4" x14ac:dyDescent="0.3">
      <c r="D544" s="168" t="s">
        <v>63</v>
      </c>
    </row>
    <row r="545" spans="4:4" x14ac:dyDescent="0.3">
      <c r="D545" s="168" t="s">
        <v>63</v>
      </c>
    </row>
    <row r="546" spans="4:4" x14ac:dyDescent="0.3">
      <c r="D546" s="168" t="s">
        <v>63</v>
      </c>
    </row>
    <row r="547" spans="4:4" x14ac:dyDescent="0.3">
      <c r="D547" s="168" t="s">
        <v>63</v>
      </c>
    </row>
    <row r="548" spans="4:4" x14ac:dyDescent="0.3">
      <c r="D548" s="168" t="s">
        <v>63</v>
      </c>
    </row>
    <row r="549" spans="4:4" x14ac:dyDescent="0.3">
      <c r="D549" s="168" t="s">
        <v>63</v>
      </c>
    </row>
    <row r="550" spans="4:4" x14ac:dyDescent="0.3">
      <c r="D550" s="168" t="s">
        <v>63</v>
      </c>
    </row>
    <row r="551" spans="4:4" x14ac:dyDescent="0.3">
      <c r="D551" s="168" t="s">
        <v>63</v>
      </c>
    </row>
    <row r="552" spans="4:4" x14ac:dyDescent="0.3">
      <c r="D552" s="168" t="s">
        <v>63</v>
      </c>
    </row>
    <row r="553" spans="4:4" x14ac:dyDescent="0.3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F22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8671875" defaultRowHeight="14.4" x14ac:dyDescent="0.3"/>
  <cols>
    <col min="1" max="1" width="3.33203125" style="1" bestFit="1" customWidth="1"/>
    <col min="2" max="2" width="34.33203125" style="1" bestFit="1" customWidth="1"/>
    <col min="3" max="3" width="3.44140625" style="200" bestFit="1" customWidth="1"/>
    <col min="4" max="4" width="2.33203125" style="164" bestFit="1" customWidth="1"/>
    <col min="5" max="5" width="13.44140625" style="164" bestFit="1" customWidth="1"/>
    <col min="6" max="6" width="7.33203125" style="164" bestFit="1" customWidth="1"/>
    <col min="7" max="7" width="19" style="164" bestFit="1" customWidth="1"/>
    <col min="8" max="8" width="7" style="223" bestFit="1" customWidth="1"/>
    <col min="9" max="9" width="8.6640625" style="1" bestFit="1" customWidth="1"/>
    <col min="10" max="10" width="5.6640625" style="1" bestFit="1" customWidth="1"/>
    <col min="11" max="11" width="6.33203125" style="1" bestFit="1" customWidth="1"/>
    <col min="12" max="12" width="6" style="1" bestFit="1" customWidth="1"/>
    <col min="13" max="13" width="6.33203125" style="1" bestFit="1" customWidth="1"/>
    <col min="14" max="14" width="5.33203125" style="1" bestFit="1" customWidth="1"/>
    <col min="15" max="15" width="6" style="1" bestFit="1" customWidth="1"/>
    <col min="16" max="16" width="5.44140625" style="1" bestFit="1" customWidth="1"/>
    <col min="17" max="17" width="9.44140625" style="1" bestFit="1" customWidth="1"/>
    <col min="18" max="18" width="8.44140625" style="1" bestFit="1" customWidth="1"/>
    <col min="19" max="19" width="10.44140625" style="1" bestFit="1" customWidth="1"/>
    <col min="20" max="20" width="9.44140625" style="1" bestFit="1" customWidth="1"/>
    <col min="21" max="21" width="10.44140625" style="1" bestFit="1" customWidth="1"/>
    <col min="22" max="25" width="9.44140625" style="1" bestFit="1" customWidth="1"/>
    <col min="26" max="29" width="6.44140625" style="239" bestFit="1" customWidth="1"/>
    <col min="30" max="30" width="4.44140625" style="239" bestFit="1" customWidth="1"/>
    <col min="31" max="31" width="6.6640625" style="239" bestFit="1" customWidth="1"/>
    <col min="32" max="16384" width="8.88671875" style="1"/>
  </cols>
  <sheetData>
    <row r="1" spans="1:32" x14ac:dyDescent="0.3">
      <c r="A1" s="276" t="s">
        <v>466</v>
      </c>
      <c r="B1" s="276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3">
      <c r="B2" s="39"/>
      <c r="C2" s="197"/>
      <c r="D2" s="198"/>
      <c r="E2" s="171"/>
      <c r="O2" s="282" t="s">
        <v>165</v>
      </c>
      <c r="P2" s="282"/>
      <c r="Q2" s="275" t="s">
        <v>129</v>
      </c>
      <c r="R2" s="275"/>
    </row>
    <row r="3" spans="1:32" s="15" customFormat="1" ht="10.35" customHeight="1" x14ac:dyDescent="0.2">
      <c r="A3" s="26" t="s">
        <v>458</v>
      </c>
      <c r="B3" s="26" t="s">
        <v>127</v>
      </c>
      <c r="C3" s="199" t="s">
        <v>128</v>
      </c>
      <c r="D3" s="166" t="s">
        <v>460</v>
      </c>
      <c r="E3" s="167" t="s">
        <v>126</v>
      </c>
      <c r="F3" s="167" t="s">
        <v>125</v>
      </c>
      <c r="G3" s="167" t="s">
        <v>461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0" t="s">
        <v>469</v>
      </c>
      <c r="AA3" s="240" t="s">
        <v>468</v>
      </c>
      <c r="AB3" s="241" t="s">
        <v>470</v>
      </c>
      <c r="AC3" s="240" t="s">
        <v>471</v>
      </c>
      <c r="AD3" s="240" t="s">
        <v>472</v>
      </c>
      <c r="AE3" s="240" t="s">
        <v>473</v>
      </c>
    </row>
    <row r="4" spans="1:32" x14ac:dyDescent="0.3">
      <c r="B4" s="1" t="str">
        <f>CONCATENATE(C4,D4,E4,F4)</f>
        <v>0.01, Combine (200-249 hp) 240 hp</v>
      </c>
      <c r="C4" s="168">
        <v>0.01</v>
      </c>
      <c r="D4" s="164" t="s">
        <v>459</v>
      </c>
      <c r="E4" s="164" t="s">
        <v>441</v>
      </c>
      <c r="F4" s="164" t="s">
        <v>442</v>
      </c>
      <c r="G4" s="164" t="str">
        <f>CONCATENATE(E4,F4)</f>
        <v>Combine (200-249 hp) 240 hp</v>
      </c>
      <c r="H4" s="223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2">
        <f>((1.132-0.165*(L4^0.5)-0.0079*(M4^0.5))^2)*H4</f>
        <v>58362.92981482394</v>
      </c>
      <c r="AA4" s="242">
        <f>(H4-Z4)/L4</f>
        <v>19293.422515431339</v>
      </c>
      <c r="AB4" s="242">
        <f t="shared" ref="AB4:AB43" si="0">(Z4+H4)*intir</f>
        <v>31342.223683334156</v>
      </c>
      <c r="AC4" s="242">
        <f t="shared" ref="AC4:AC43" si="1">(Z4+H4)*itr</f>
        <v>8357.9263155557746</v>
      </c>
      <c r="AD4" s="242">
        <f>(AA4+AB4+AC4)/M4</f>
        <v>294.9678625716063</v>
      </c>
      <c r="AE4" s="243">
        <f>AD4-Y4</f>
        <v>103.01634057160629</v>
      </c>
      <c r="AF4" s="1">
        <v>287000</v>
      </c>
    </row>
    <row r="5" spans="1:32" x14ac:dyDescent="0.3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459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23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2">
        <f t="shared" ref="Z5:Z11" si="3">((1.132-0.165*(L5^0.5)-0.0079*(M5^0.5))^2)*H5</f>
        <v>60655.759200406304</v>
      </c>
      <c r="AA5" s="242">
        <f t="shared" ref="AA5:AA43" si="4">(H5-Z5)/L5</f>
        <v>20051.378399966139</v>
      </c>
      <c r="AB5" s="242">
        <f t="shared" si="0"/>
        <v>32573.525328036565</v>
      </c>
      <c r="AC5" s="242">
        <f t="shared" si="1"/>
        <v>8686.2734208097518</v>
      </c>
      <c r="AD5" s="242">
        <f t="shared" ref="AD5:AD43" si="5">(AA5+AB5+AC5)/M5</f>
        <v>306.55588574406227</v>
      </c>
      <c r="AE5" s="243">
        <f t="shared" ref="AE5:AE43" si="6">AD5-Y5</f>
        <v>107.06341109406227</v>
      </c>
      <c r="AF5" s="223">
        <v>298275</v>
      </c>
    </row>
    <row r="6" spans="1:32" x14ac:dyDescent="0.3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459</v>
      </c>
      <c r="E6" s="164" t="s">
        <v>211</v>
      </c>
      <c r="F6" s="164" t="s">
        <v>163</v>
      </c>
      <c r="G6" s="164" t="str">
        <f t="shared" si="2"/>
        <v>Combine (300-349 hp) 325 hp</v>
      </c>
      <c r="H6" s="223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2">
        <f t="shared" si="3"/>
        <v>60373.099642828514</v>
      </c>
      <c r="AA6" s="242">
        <f t="shared" si="4"/>
        <v>23008.28336309762</v>
      </c>
      <c r="AB6" s="242">
        <f t="shared" si="0"/>
        <v>35716.103967854557</v>
      </c>
      <c r="AC6" s="242">
        <f t="shared" si="1"/>
        <v>9524.294391427884</v>
      </c>
      <c r="AD6" s="242">
        <f t="shared" si="5"/>
        <v>227.49560574126687</v>
      </c>
      <c r="AE6" s="243">
        <f t="shared" si="6"/>
        <v>78.961689907933561</v>
      </c>
      <c r="AF6" s="223">
        <v>333125</v>
      </c>
    </row>
    <row r="7" spans="1:32" x14ac:dyDescent="0.3">
      <c r="A7" s="1">
        <v>48</v>
      </c>
      <c r="B7" s="1" t="str">
        <f t="shared" si="7"/>
        <v>0.04, Combine (350-399 hp) 355 hp</v>
      </c>
      <c r="C7" s="168">
        <v>0.04</v>
      </c>
      <c r="D7" s="164" t="s">
        <v>459</v>
      </c>
      <c r="E7" s="164" t="s">
        <v>212</v>
      </c>
      <c r="F7" s="164" t="s">
        <v>162</v>
      </c>
      <c r="G7" s="164" t="str">
        <f t="shared" si="2"/>
        <v>Combine (350-399 hp) 355 hp</v>
      </c>
      <c r="H7" s="223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2">
        <f t="shared" si="3"/>
        <v>65017.184230738399</v>
      </c>
      <c r="AA7" s="242">
        <f t="shared" si="4"/>
        <v>24778.151314105129</v>
      </c>
      <c r="AB7" s="242">
        <f t="shared" si="0"/>
        <v>38463.496580766448</v>
      </c>
      <c r="AC7" s="242">
        <f t="shared" si="1"/>
        <v>10256.93242153772</v>
      </c>
      <c r="AD7" s="242">
        <f t="shared" si="5"/>
        <v>244.99526772136431</v>
      </c>
      <c r="AE7" s="243">
        <f t="shared" si="6"/>
        <v>85.035666054697685</v>
      </c>
      <c r="AF7" s="223">
        <v>358749.99999999994</v>
      </c>
    </row>
    <row r="8" spans="1:32" x14ac:dyDescent="0.3">
      <c r="A8" s="1">
        <v>62</v>
      </c>
      <c r="B8" s="1" t="str">
        <f t="shared" si="7"/>
        <v>0.05, Combine (400-449 hp) 425 hp</v>
      </c>
      <c r="C8" s="168">
        <v>0.05</v>
      </c>
      <c r="D8" s="164" t="s">
        <v>459</v>
      </c>
      <c r="E8" s="164" t="s">
        <v>213</v>
      </c>
      <c r="F8" s="164" t="s">
        <v>161</v>
      </c>
      <c r="G8" s="164" t="str">
        <f t="shared" si="2"/>
        <v>Combine (400-449 hp) 425 hp</v>
      </c>
      <c r="H8" s="223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2">
        <f t="shared" si="3"/>
        <v>69661.268818648285</v>
      </c>
      <c r="AA8" s="242">
        <f t="shared" si="4"/>
        <v>26548.019265112638</v>
      </c>
      <c r="AB8" s="242">
        <f t="shared" si="0"/>
        <v>41210.88919367834</v>
      </c>
      <c r="AC8" s="242">
        <f t="shared" si="1"/>
        <v>10989.570451647558</v>
      </c>
      <c r="AD8" s="242">
        <f t="shared" si="5"/>
        <v>262.49492970146179</v>
      </c>
      <c r="AE8" s="243">
        <f t="shared" si="6"/>
        <v>91.109642201461838</v>
      </c>
      <c r="AF8" s="223">
        <v>384374.99999999994</v>
      </c>
    </row>
    <row r="9" spans="1:32" x14ac:dyDescent="0.3">
      <c r="A9" s="1">
        <v>63</v>
      </c>
      <c r="B9" s="1" t="str">
        <f t="shared" si="7"/>
        <v>0.06, Combine (450-499 hp) 475 hp</v>
      </c>
      <c r="C9" s="168">
        <v>0.06</v>
      </c>
      <c r="D9" s="164" t="s">
        <v>459</v>
      </c>
      <c r="E9" s="164" t="s">
        <v>254</v>
      </c>
      <c r="F9" s="164" t="s">
        <v>160</v>
      </c>
      <c r="G9" s="164" t="str">
        <f t="shared" si="2"/>
        <v>Combine (450-499 hp) 475 hp</v>
      </c>
      <c r="H9" s="223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2">
        <f t="shared" si="3"/>
        <v>73748.063256008987</v>
      </c>
      <c r="AA9" s="242">
        <f t="shared" si="4"/>
        <v>28105.503061999247</v>
      </c>
      <c r="AB9" s="242">
        <f t="shared" si="0"/>
        <v>43628.59469304081</v>
      </c>
      <c r="AC9" s="242">
        <f t="shared" si="1"/>
        <v>11634.291918144216</v>
      </c>
      <c r="AD9" s="242">
        <f t="shared" si="5"/>
        <v>277.89463224394757</v>
      </c>
      <c r="AE9" s="243">
        <f t="shared" si="6"/>
        <v>96.45474121061423</v>
      </c>
      <c r="AF9" s="223">
        <v>406924.99999999994</v>
      </c>
    </row>
    <row r="10" spans="1:32" x14ac:dyDescent="0.3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459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2">
        <f t="shared" si="3"/>
        <v>53936.946554952265</v>
      </c>
      <c r="AA10" s="242">
        <f t="shared" si="4"/>
        <v>15258.006680630962</v>
      </c>
      <c r="AB10" s="242">
        <f t="shared" si="0"/>
        <v>20694.415189945703</v>
      </c>
      <c r="AC10" s="242">
        <f t="shared" si="1"/>
        <v>5518.5107173188535</v>
      </c>
      <c r="AD10" s="242">
        <f t="shared" si="5"/>
        <v>207.35466293947761</v>
      </c>
      <c r="AE10" s="243">
        <f t="shared" si="6"/>
        <v>65.14585493947763</v>
      </c>
      <c r="AF10" s="223">
        <v>174249.99999999997</v>
      </c>
    </row>
    <row r="11" spans="1:32" x14ac:dyDescent="0.3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459</v>
      </c>
      <c r="E11" s="164" t="s">
        <v>255</v>
      </c>
      <c r="F11" s="164" t="s">
        <v>158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2">
        <f t="shared" si="3"/>
        <v>3320.1122720909671</v>
      </c>
      <c r="AA11" s="242">
        <f t="shared" si="4"/>
        <v>2062.6941234220735</v>
      </c>
      <c r="AB11" s="242">
        <f t="shared" si="0"/>
        <v>3196.6148044881866</v>
      </c>
      <c r="AC11" s="242">
        <f t="shared" si="1"/>
        <v>852.43061453018311</v>
      </c>
      <c r="AD11" s="242">
        <f t="shared" si="5"/>
        <v>10.186232570734074</v>
      </c>
      <c r="AE11" s="243">
        <f t="shared" si="6"/>
        <v>3.4492199507340731</v>
      </c>
      <c r="AF11" s="223">
        <v>31877.499999999996</v>
      </c>
    </row>
    <row r="12" spans="1:32" x14ac:dyDescent="0.3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459</v>
      </c>
      <c r="E12" s="164" t="s">
        <v>255</v>
      </c>
      <c r="F12" s="164" t="s">
        <v>158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2">
        <f>((0.981-0.093*(L12^0.5)-0.0058*(M12^0.5))^2)*H12</f>
        <v>4641.5533127051503</v>
      </c>
      <c r="AA12" s="242">
        <f t="shared" si="4"/>
        <v>1043.9304776639178</v>
      </c>
      <c r="AB12" s="242">
        <f t="shared" si="0"/>
        <v>2150.8319981434634</v>
      </c>
      <c r="AC12" s="242">
        <f t="shared" si="1"/>
        <v>573.55519950492351</v>
      </c>
      <c r="AD12" s="242">
        <f t="shared" si="5"/>
        <v>6.2805294588538416</v>
      </c>
      <c r="AE12" s="243">
        <f t="shared" si="6"/>
        <v>2.2513193388538424</v>
      </c>
      <c r="AF12" s="223">
        <v>19065</v>
      </c>
    </row>
    <row r="13" spans="1:32" x14ac:dyDescent="0.3">
      <c r="A13" s="1">
        <v>36</v>
      </c>
      <c r="B13" s="1" t="str">
        <f t="shared" si="7"/>
        <v>0.1, Tractor (40-59 hp) 2WD 50</v>
      </c>
      <c r="C13" s="168">
        <v>0.1</v>
      </c>
      <c r="D13" s="164" t="s">
        <v>459</v>
      </c>
      <c r="E13" s="164" t="s">
        <v>256</v>
      </c>
      <c r="F13" s="164" t="s">
        <v>157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2">
        <f t="shared" ref="Z13:Z20" si="18">((0.981-0.093*(L13^0.5)-0.0058*(M13^0.5))^2)*H13</f>
        <v>8409.6960558152441</v>
      </c>
      <c r="AA13" s="242">
        <f t="shared" si="4"/>
        <v>1891.4224245846251</v>
      </c>
      <c r="AB13" s="242">
        <f t="shared" si="0"/>
        <v>3896.9375450233711</v>
      </c>
      <c r="AC13" s="242">
        <f t="shared" si="1"/>
        <v>1039.1833453395657</v>
      </c>
      <c r="AD13" s="242">
        <f t="shared" si="5"/>
        <v>11.379238858245937</v>
      </c>
      <c r="AE13" s="243">
        <f t="shared" si="6"/>
        <v>4.0790033182459382</v>
      </c>
      <c r="AF13" s="223">
        <v>34542.5</v>
      </c>
    </row>
    <row r="14" spans="1:32" x14ac:dyDescent="0.3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459</v>
      </c>
      <c r="E14" s="164" t="s">
        <v>256</v>
      </c>
      <c r="F14" s="164" t="s">
        <v>156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2">
        <f t="shared" si="18"/>
        <v>9707.3346163564711</v>
      </c>
      <c r="AA14" s="242">
        <f t="shared" si="4"/>
        <v>2183.2739559745378</v>
      </c>
      <c r="AB14" s="242">
        <f t="shared" si="0"/>
        <v>4498.2454154720817</v>
      </c>
      <c r="AC14" s="242">
        <f t="shared" si="1"/>
        <v>1199.5321107925554</v>
      </c>
      <c r="AD14" s="242">
        <f t="shared" si="5"/>
        <v>13.135085803731959</v>
      </c>
      <c r="AE14" s="243">
        <f t="shared" si="6"/>
        <v>4.7084044237319596</v>
      </c>
      <c r="AF14" s="223">
        <v>39872.5</v>
      </c>
    </row>
    <row r="15" spans="1:32" x14ac:dyDescent="0.3">
      <c r="A15" s="1">
        <v>1</v>
      </c>
      <c r="B15" s="1" t="str">
        <f t="shared" si="7"/>
        <v>0.12, Tractor (40-59 hp) 2WD 50</v>
      </c>
      <c r="C15" s="168">
        <v>0.12</v>
      </c>
      <c r="D15" s="164" t="s">
        <v>459</v>
      </c>
      <c r="E15" s="164" t="s">
        <v>256</v>
      </c>
      <c r="F15" s="164" t="s">
        <v>157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2">
        <f t="shared" si="18"/>
        <v>4716.4170758132977</v>
      </c>
      <c r="AA15" s="242">
        <f t="shared" si="4"/>
        <v>1060.7680660133358</v>
      </c>
      <c r="AB15" s="242">
        <f t="shared" si="0"/>
        <v>2185.5228368231965</v>
      </c>
      <c r="AC15" s="242">
        <f t="shared" si="1"/>
        <v>582.80608981951912</v>
      </c>
      <c r="AD15" s="242">
        <f t="shared" si="5"/>
        <v>6.3818283210934181</v>
      </c>
      <c r="AE15" s="243">
        <f t="shared" si="6"/>
        <v>2.2876309410934175</v>
      </c>
      <c r="AF15" s="223">
        <v>19372.5</v>
      </c>
    </row>
    <row r="16" spans="1:32" x14ac:dyDescent="0.3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459</v>
      </c>
      <c r="E16" s="164" t="s">
        <v>256</v>
      </c>
      <c r="F16" s="164" t="s">
        <v>156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2">
        <f t="shared" si="18"/>
        <v>6538.1019781115556</v>
      </c>
      <c r="AA16" s="242">
        <f t="shared" si="4"/>
        <v>1470.4827158491742</v>
      </c>
      <c r="AB16" s="242">
        <f t="shared" si="0"/>
        <v>3029.66657803004</v>
      </c>
      <c r="AC16" s="242">
        <f t="shared" si="1"/>
        <v>807.91108747467729</v>
      </c>
      <c r="AD16" s="242">
        <f t="shared" si="5"/>
        <v>8.8467673022564863</v>
      </c>
      <c r="AE16" s="243">
        <f t="shared" si="6"/>
        <v>3.1712132622564866</v>
      </c>
      <c r="AF16" s="223">
        <v>26854.999999999996</v>
      </c>
    </row>
    <row r="17" spans="1:32" x14ac:dyDescent="0.3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459</v>
      </c>
      <c r="E17" s="164" t="s">
        <v>257</v>
      </c>
      <c r="F17" s="164" t="s">
        <v>155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2">
        <f t="shared" si="18"/>
        <v>10830.291062978684</v>
      </c>
      <c r="AA17" s="242">
        <f t="shared" si="4"/>
        <v>2435.8377812158078</v>
      </c>
      <c r="AB17" s="242">
        <f t="shared" si="0"/>
        <v>5018.6079956680815</v>
      </c>
      <c r="AC17" s="242">
        <f t="shared" si="1"/>
        <v>1338.2954655114884</v>
      </c>
      <c r="AD17" s="242">
        <f t="shared" si="5"/>
        <v>14.654568737325629</v>
      </c>
      <c r="AE17" s="243">
        <f t="shared" si="6"/>
        <v>5.2530784573256319</v>
      </c>
      <c r="AF17" s="223">
        <v>44484.999999999993</v>
      </c>
    </row>
    <row r="18" spans="1:32" x14ac:dyDescent="0.3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459</v>
      </c>
      <c r="E18" s="164" t="s">
        <v>257</v>
      </c>
      <c r="F18" s="164" t="s">
        <v>154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2">
        <f t="shared" si="18"/>
        <v>11953.247509600898</v>
      </c>
      <c r="AA18" s="242">
        <f t="shared" si="4"/>
        <v>2688.4016064570783</v>
      </c>
      <c r="AB18" s="242">
        <f t="shared" si="0"/>
        <v>5538.9705758640803</v>
      </c>
      <c r="AC18" s="242">
        <f t="shared" si="1"/>
        <v>1477.0588202304216</v>
      </c>
      <c r="AD18" s="242">
        <f t="shared" si="5"/>
        <v>16.174051670919301</v>
      </c>
      <c r="AE18" s="243">
        <f t="shared" si="6"/>
        <v>5.7977524909193026</v>
      </c>
      <c r="AF18" s="223">
        <v>49097.499999999993</v>
      </c>
    </row>
    <row r="19" spans="1:32" x14ac:dyDescent="0.3">
      <c r="A19" s="1">
        <v>2</v>
      </c>
      <c r="B19" s="1" t="str">
        <f t="shared" si="7"/>
        <v>0.16, Tractor (60-89 hp) 2WD 75</v>
      </c>
      <c r="C19" s="168">
        <v>0.16</v>
      </c>
      <c r="D19" s="164" t="s">
        <v>459</v>
      </c>
      <c r="E19" s="164" t="s">
        <v>257</v>
      </c>
      <c r="F19" s="164" t="s">
        <v>155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2">
        <f t="shared" si="18"/>
        <v>8734.1056959505531</v>
      </c>
      <c r="AA19" s="242">
        <f t="shared" si="4"/>
        <v>1964.3853074321034</v>
      </c>
      <c r="AB19" s="242">
        <f t="shared" si="0"/>
        <v>4047.2645126355496</v>
      </c>
      <c r="AC19" s="242">
        <f t="shared" si="1"/>
        <v>1079.2705367028132</v>
      </c>
      <c r="AD19" s="242">
        <f t="shared" si="5"/>
        <v>11.818200594617444</v>
      </c>
      <c r="AE19" s="243">
        <f t="shared" si="6"/>
        <v>4.2363535946174444</v>
      </c>
      <c r="AF19" s="223">
        <v>35875</v>
      </c>
    </row>
    <row r="20" spans="1:32" x14ac:dyDescent="0.3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459</v>
      </c>
      <c r="E20" s="164" t="s">
        <v>257</v>
      </c>
      <c r="F20" s="164" t="s">
        <v>154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2">
        <f t="shared" si="18"/>
        <v>9882.0167302754817</v>
      </c>
      <c r="AA20" s="242">
        <f t="shared" si="4"/>
        <v>2222.5616621231798</v>
      </c>
      <c r="AB20" s="242">
        <f t="shared" si="0"/>
        <v>4579.1907057247927</v>
      </c>
      <c r="AC20" s="242">
        <f t="shared" si="1"/>
        <v>1221.1175215266114</v>
      </c>
      <c r="AD20" s="242">
        <f t="shared" si="5"/>
        <v>13.371449815624306</v>
      </c>
      <c r="AE20" s="243">
        <f t="shared" si="6"/>
        <v>4.7931314956243067</v>
      </c>
      <c r="AF20" s="223">
        <v>40590</v>
      </c>
    </row>
    <row r="21" spans="1:32" x14ac:dyDescent="0.3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459</v>
      </c>
      <c r="E21" s="164" t="s">
        <v>258</v>
      </c>
      <c r="F21" s="164" t="s">
        <v>153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2">
        <f>((0.942-0.1*(L21^0.5)-0.0008*(M21^0.5))^2)*H21</f>
        <v>19635.157364915027</v>
      </c>
      <c r="AA21" s="242">
        <f t="shared" si="4"/>
        <v>3263.7337596489265</v>
      </c>
      <c r="AB21" s="242">
        <f t="shared" si="0"/>
        <v>7646.6328628423507</v>
      </c>
      <c r="AC21" s="242">
        <f t="shared" si="1"/>
        <v>2039.1020967579605</v>
      </c>
      <c r="AD21" s="242">
        <f t="shared" si="5"/>
        <v>21.582447865415396</v>
      </c>
      <c r="AE21" s="243">
        <f t="shared" si="6"/>
        <v>7.9134608454153987</v>
      </c>
      <c r="AF21" s="223">
        <v>64677.499999999993</v>
      </c>
    </row>
    <row r="22" spans="1:32" x14ac:dyDescent="0.3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459</v>
      </c>
      <c r="E22" s="164" t="s">
        <v>258</v>
      </c>
      <c r="F22" s="164" t="s">
        <v>152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2">
        <f t="shared" ref="Z22:Z28" si="19">((0.942-0.1*(L22^0.5)-0.0008*(M22^0.5))^2)*H22</f>
        <v>23151.437526936261</v>
      </c>
      <c r="AA22" s="242">
        <f t="shared" si="4"/>
        <v>3848.2058909331236</v>
      </c>
      <c r="AB22" s="242">
        <f t="shared" si="0"/>
        <v>9015.9981774242624</v>
      </c>
      <c r="AC22" s="242">
        <f t="shared" si="1"/>
        <v>2404.2661806464703</v>
      </c>
      <c r="AD22" s="242">
        <f t="shared" si="5"/>
        <v>25.447450415006429</v>
      </c>
      <c r="AE22" s="243">
        <f t="shared" si="6"/>
        <v>9.3306099350064322</v>
      </c>
      <c r="AF22" s="223">
        <v>76260</v>
      </c>
    </row>
    <row r="23" spans="1:32" x14ac:dyDescent="0.3">
      <c r="A23" s="1">
        <v>3</v>
      </c>
      <c r="B23" s="1" t="str">
        <f t="shared" si="7"/>
        <v>0.2, Tractor (90-119 hp) 2WD 105</v>
      </c>
      <c r="C23" s="168">
        <v>0.2</v>
      </c>
      <c r="D23" s="164" t="s">
        <v>459</v>
      </c>
      <c r="E23" s="164" t="s">
        <v>258</v>
      </c>
      <c r="F23" s="164" t="s">
        <v>153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2">
        <f t="shared" si="19"/>
        <v>16896.815291836545</v>
      </c>
      <c r="AA23" s="242">
        <f t="shared" si="4"/>
        <v>2808.5696220116747</v>
      </c>
      <c r="AB23" s="242">
        <f t="shared" si="0"/>
        <v>6580.224476265289</v>
      </c>
      <c r="AC23" s="242">
        <f t="shared" si="1"/>
        <v>1754.7265270040771</v>
      </c>
      <c r="AD23" s="242">
        <f t="shared" si="5"/>
        <v>18.5725343754684</v>
      </c>
      <c r="AE23" s="243">
        <f t="shared" si="6"/>
        <v>6.8098403154684028</v>
      </c>
      <c r="AF23" s="223">
        <v>55657.499999999993</v>
      </c>
    </row>
    <row r="24" spans="1:32" x14ac:dyDescent="0.3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459</v>
      </c>
      <c r="E24" s="164" t="s">
        <v>258</v>
      </c>
      <c r="F24" s="164" t="s">
        <v>152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2">
        <f t="shared" si="19"/>
        <v>17705.870904337004</v>
      </c>
      <c r="AA24" s="242">
        <f t="shared" si="4"/>
        <v>2943.0499354044991</v>
      </c>
      <c r="AB24" s="242">
        <f t="shared" si="0"/>
        <v>6895.2996813903292</v>
      </c>
      <c r="AC24" s="242">
        <f t="shared" si="1"/>
        <v>1838.7465817040879</v>
      </c>
      <c r="AD24" s="242">
        <f t="shared" si="5"/>
        <v>19.461826997498196</v>
      </c>
      <c r="AE24" s="243">
        <f t="shared" si="6"/>
        <v>7.1359100174981993</v>
      </c>
      <c r="AF24" s="223">
        <v>58322.499999999993</v>
      </c>
    </row>
    <row r="25" spans="1:32" x14ac:dyDescent="0.3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459</v>
      </c>
      <c r="E25" s="164" t="s">
        <v>259</v>
      </c>
      <c r="F25" s="164" t="s">
        <v>151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2">
        <f t="shared" si="19"/>
        <v>29966.175186074754</v>
      </c>
      <c r="AA25" s="242">
        <f t="shared" si="4"/>
        <v>4980.9439152803743</v>
      </c>
      <c r="AB25" s="242">
        <f t="shared" si="0"/>
        <v>11669.900866746726</v>
      </c>
      <c r="AC25" s="242">
        <f t="shared" si="1"/>
        <v>3111.9735644657935</v>
      </c>
      <c r="AD25" s="242">
        <f t="shared" si="5"/>
        <v>32.938030577488149</v>
      </c>
      <c r="AE25" s="243">
        <f t="shared" si="6"/>
        <v>12.077120117488153</v>
      </c>
      <c r="AF25" s="223">
        <v>98707.499999999985</v>
      </c>
    </row>
    <row r="26" spans="1:32" x14ac:dyDescent="0.3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459</v>
      </c>
      <c r="E26" s="164" t="s">
        <v>259</v>
      </c>
      <c r="F26" s="164" t="s">
        <v>150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2">
        <f t="shared" si="19"/>
        <v>35473.976855789428</v>
      </c>
      <c r="AA26" s="242">
        <f t="shared" si="4"/>
        <v>5896.4445103007538</v>
      </c>
      <c r="AB26" s="242">
        <f t="shared" si="0"/>
        <v>13814.835917021046</v>
      </c>
      <c r="AC26" s="242">
        <f t="shared" si="1"/>
        <v>3683.9562445389461</v>
      </c>
      <c r="AD26" s="242">
        <f t="shared" si="5"/>
        <v>38.992061119767911</v>
      </c>
      <c r="AE26" s="243">
        <f t="shared" si="6"/>
        <v>14.296902319767916</v>
      </c>
      <c r="AF26" s="223">
        <v>116849.99999999999</v>
      </c>
    </row>
    <row r="27" spans="1:32" x14ac:dyDescent="0.3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459</v>
      </c>
      <c r="E27" s="164" t="s">
        <v>260</v>
      </c>
      <c r="F27" s="164" t="s">
        <v>149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2">
        <f t="shared" si="19"/>
        <v>39519.254918291728</v>
      </c>
      <c r="AA27" s="242">
        <f t="shared" si="4"/>
        <v>6568.846077264875</v>
      </c>
      <c r="AB27" s="242">
        <f t="shared" si="0"/>
        <v>15390.211942646252</v>
      </c>
      <c r="AC27" s="242">
        <f t="shared" si="1"/>
        <v>4104.0565180390013</v>
      </c>
      <c r="AD27" s="242">
        <f t="shared" si="5"/>
        <v>43.438524229916879</v>
      </c>
      <c r="AE27" s="243">
        <f t="shared" si="6"/>
        <v>15.92725082991689</v>
      </c>
      <c r="AF27" s="223">
        <v>130174.99999999999</v>
      </c>
    </row>
    <row r="28" spans="1:32" x14ac:dyDescent="0.3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459</v>
      </c>
      <c r="E28" s="164" t="s">
        <v>260</v>
      </c>
      <c r="F28" s="164" t="s">
        <v>148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2">
        <f t="shared" si="19"/>
        <v>44498.058687525343</v>
      </c>
      <c r="AA28" s="242">
        <f t="shared" si="4"/>
        <v>7396.4172366053326</v>
      </c>
      <c r="AB28" s="242">
        <f t="shared" si="0"/>
        <v>17329.13628187728</v>
      </c>
      <c r="AC28" s="242">
        <f t="shared" si="1"/>
        <v>4621.1030085006078</v>
      </c>
      <c r="AD28" s="242">
        <f t="shared" si="5"/>
        <v>48.911094211638698</v>
      </c>
      <c r="AE28" s="243">
        <f t="shared" si="6"/>
        <v>17.9338336116387</v>
      </c>
      <c r="AF28" s="223">
        <v>146575</v>
      </c>
    </row>
    <row r="29" spans="1:32" x14ac:dyDescent="0.3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459</v>
      </c>
      <c r="E29" s="164" t="s">
        <v>261</v>
      </c>
      <c r="F29" s="164" t="s">
        <v>147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2">
        <f>((0.976-0.119*(L29^0.5)-0.0019*(M29^0.5))^2)*H29</f>
        <v>37865.596787051727</v>
      </c>
      <c r="AA29" s="242">
        <f t="shared" si="4"/>
        <v>8831.5145152105888</v>
      </c>
      <c r="AB29" s="242">
        <f t="shared" si="0"/>
        <v>17943.515710834654</v>
      </c>
      <c r="AC29" s="242">
        <f t="shared" si="1"/>
        <v>4784.9375228892413</v>
      </c>
      <c r="AD29" s="242">
        <f t="shared" si="5"/>
        <v>52.599946248224143</v>
      </c>
      <c r="AE29" s="243">
        <f t="shared" si="6"/>
        <v>18.806571048224143</v>
      </c>
      <c r="AF29" s="223">
        <v>159900</v>
      </c>
    </row>
    <row r="30" spans="1:32" x14ac:dyDescent="0.3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459</v>
      </c>
      <c r="E30" s="164" t="s">
        <v>261</v>
      </c>
      <c r="F30" s="164" t="s">
        <v>146</v>
      </c>
      <c r="G30" s="164" t="str">
        <f t="shared" si="2"/>
        <v>Tractor (160-179 hp) MFWD 170</v>
      </c>
      <c r="H30" s="223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2">
        <f t="shared" ref="Z30:Z40" si="20">((0.976-0.119*(L30^0.5)-0.0019*(M30^0.5))^2)*H30</f>
        <v>37865.596787051727</v>
      </c>
      <c r="AA30" s="242">
        <f t="shared" si="4"/>
        <v>8831.5145152105888</v>
      </c>
      <c r="AB30" s="242">
        <f t="shared" si="0"/>
        <v>17943.515710834654</v>
      </c>
      <c r="AC30" s="242">
        <f t="shared" si="1"/>
        <v>4784.9375228892413</v>
      </c>
      <c r="AD30" s="242">
        <f t="shared" si="5"/>
        <v>52.599946248224143</v>
      </c>
      <c r="AE30" s="243">
        <f t="shared" si="6"/>
        <v>18.806571048224143</v>
      </c>
      <c r="AF30" s="223">
        <v>159900</v>
      </c>
    </row>
    <row r="31" spans="1:32" x14ac:dyDescent="0.3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459</v>
      </c>
      <c r="E31" s="164" t="s">
        <v>262</v>
      </c>
      <c r="F31" s="164" t="s">
        <v>145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2">
        <f t="shared" si="20"/>
        <v>40535.60681690793</v>
      </c>
      <c r="AA31" s="242">
        <f t="shared" si="4"/>
        <v>9454.2495130780026</v>
      </c>
      <c r="AB31" s="242">
        <f t="shared" si="0"/>
        <v>19208.763613521711</v>
      </c>
      <c r="AC31" s="242">
        <f t="shared" si="1"/>
        <v>5122.3369636057896</v>
      </c>
      <c r="AD31" s="242">
        <f t="shared" si="5"/>
        <v>56.30891681700917</v>
      </c>
      <c r="AE31" s="243">
        <f t="shared" si="6"/>
        <v>20.132675417009175</v>
      </c>
      <c r="AF31" s="223">
        <v>171174.99999999997</v>
      </c>
    </row>
    <row r="32" spans="1:32" x14ac:dyDescent="0.3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459</v>
      </c>
      <c r="E32" s="164" t="s">
        <v>263</v>
      </c>
      <c r="F32" s="164" t="s">
        <v>144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2">
        <f t="shared" si="20"/>
        <v>54856.569704318521</v>
      </c>
      <c r="AA32" s="242">
        <f t="shared" si="4"/>
        <v>12794.373592548674</v>
      </c>
      <c r="AB32" s="242">
        <f t="shared" si="0"/>
        <v>25995.093273388666</v>
      </c>
      <c r="AC32" s="242">
        <f t="shared" si="1"/>
        <v>6932.0248729036448</v>
      </c>
      <c r="AD32" s="242">
        <f t="shared" si="5"/>
        <v>76.20248623140165</v>
      </c>
      <c r="AE32" s="243">
        <f t="shared" si="6"/>
        <v>27.245417031401658</v>
      </c>
      <c r="AF32" s="223">
        <v>231649.99999999997</v>
      </c>
    </row>
    <row r="33" spans="1:32" x14ac:dyDescent="0.3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459</v>
      </c>
      <c r="E33" s="164" t="s">
        <v>263</v>
      </c>
      <c r="F33" s="164" t="s">
        <v>143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2">
        <f t="shared" si="20"/>
        <v>67235.707115470053</v>
      </c>
      <c r="AA33" s="242">
        <f t="shared" si="4"/>
        <v>15681.599491752137</v>
      </c>
      <c r="AB33" s="242">
        <f t="shared" si="0"/>
        <v>31861.242640392305</v>
      </c>
      <c r="AC33" s="242">
        <f t="shared" si="1"/>
        <v>8496.3313707712823</v>
      </c>
      <c r="AD33" s="242">
        <f t="shared" si="5"/>
        <v>93.398622504859532</v>
      </c>
      <c r="AE33" s="243">
        <f t="shared" si="6"/>
        <v>33.393719104859542</v>
      </c>
      <c r="AF33" s="223">
        <v>283925</v>
      </c>
    </row>
    <row r="34" spans="1:32" x14ac:dyDescent="0.3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459</v>
      </c>
      <c r="E34" s="164" t="s">
        <v>264</v>
      </c>
      <c r="F34" s="164" t="s">
        <v>142</v>
      </c>
      <c r="G34" s="164" t="str">
        <f t="shared" si="2"/>
        <v>Tractor (250-349 hp) 4WD 300</v>
      </c>
      <c r="H34" s="223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2">
        <f t="shared" si="20"/>
        <v>67235.707115470053</v>
      </c>
      <c r="AA34" s="242">
        <f t="shared" si="4"/>
        <v>15681.599491752137</v>
      </c>
      <c r="AB34" s="242">
        <f t="shared" si="0"/>
        <v>31861.242640392305</v>
      </c>
      <c r="AC34" s="242">
        <f t="shared" si="1"/>
        <v>8496.3313707712823</v>
      </c>
      <c r="AD34" s="242">
        <f t="shared" si="5"/>
        <v>93.398622504859532</v>
      </c>
      <c r="AE34" s="243">
        <f t="shared" si="6"/>
        <v>33.393719104859542</v>
      </c>
      <c r="AF34" s="223">
        <v>283925</v>
      </c>
    </row>
    <row r="35" spans="1:32" x14ac:dyDescent="0.3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459</v>
      </c>
      <c r="E35" s="164" t="s">
        <v>264</v>
      </c>
      <c r="F35" s="164" t="s">
        <v>141</v>
      </c>
      <c r="G35" s="164" t="str">
        <f t="shared" si="2"/>
        <v>Tractor (250-349 hp) MFWD 300</v>
      </c>
      <c r="H35" s="223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2">
        <f t="shared" si="20"/>
        <v>68206.619853599579</v>
      </c>
      <c r="AA35" s="242">
        <f t="shared" si="4"/>
        <v>15908.048581885743</v>
      </c>
      <c r="AB35" s="242">
        <f t="shared" si="0"/>
        <v>32321.332786823961</v>
      </c>
      <c r="AC35" s="242">
        <f t="shared" si="1"/>
        <v>8619.0220764863898</v>
      </c>
      <c r="AD35" s="242">
        <f t="shared" si="5"/>
        <v>94.747339075326835</v>
      </c>
      <c r="AE35" s="243">
        <f t="shared" si="6"/>
        <v>33.875938875326845</v>
      </c>
      <c r="AF35" s="223">
        <v>288025</v>
      </c>
    </row>
    <row r="36" spans="1:32" x14ac:dyDescent="0.3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459</v>
      </c>
      <c r="E36" s="164" t="s">
        <v>264</v>
      </c>
      <c r="F36" s="164" t="s">
        <v>140</v>
      </c>
      <c r="G36" s="164" t="str">
        <f t="shared" si="2"/>
        <v>Tractor (250-349 hp) Track 300</v>
      </c>
      <c r="H36" s="223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2">
        <f t="shared" si="20"/>
        <v>65779.33800827575</v>
      </c>
      <c r="AA36" s="242">
        <f t="shared" si="4"/>
        <v>15341.925856551732</v>
      </c>
      <c r="AB36" s="242">
        <f t="shared" si="0"/>
        <v>31171.107420744818</v>
      </c>
      <c r="AC36" s="242">
        <f t="shared" si="1"/>
        <v>8312.2953121986193</v>
      </c>
      <c r="AD36" s="242">
        <f t="shared" si="5"/>
        <v>91.375547649158619</v>
      </c>
      <c r="AE36" s="243">
        <f t="shared" si="6"/>
        <v>32.670389449158627</v>
      </c>
      <c r="AF36" s="223">
        <v>277775</v>
      </c>
    </row>
    <row r="37" spans="1:32" x14ac:dyDescent="0.3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459</v>
      </c>
      <c r="E37" s="164" t="s">
        <v>265</v>
      </c>
      <c r="F37" s="164" t="s">
        <v>139</v>
      </c>
      <c r="G37" s="164" t="str">
        <f t="shared" si="2"/>
        <v>Tractor (350-449 hp) 4WD 400</v>
      </c>
      <c r="H37" s="223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2">
        <f t="shared" si="20"/>
        <v>75973.921758635828</v>
      </c>
      <c r="AA37" s="242">
        <f t="shared" si="4"/>
        <v>17719.64130295458</v>
      </c>
      <c r="AB37" s="242">
        <f t="shared" si="0"/>
        <v>36002.053958277218</v>
      </c>
      <c r="AC37" s="242">
        <f t="shared" si="1"/>
        <v>9600.5477222072604</v>
      </c>
      <c r="AD37" s="242">
        <f t="shared" si="5"/>
        <v>105.53707163906509</v>
      </c>
      <c r="AE37" s="243">
        <f t="shared" si="6"/>
        <v>37.733697039065106</v>
      </c>
      <c r="AF37" s="223">
        <v>320825</v>
      </c>
    </row>
    <row r="38" spans="1:32" x14ac:dyDescent="0.3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459</v>
      </c>
      <c r="E38" s="164" t="s">
        <v>265</v>
      </c>
      <c r="F38" s="164" t="s">
        <v>138</v>
      </c>
      <c r="G38" s="164" t="str">
        <f t="shared" si="2"/>
        <v>Tractor (350-449 hp) Track 400</v>
      </c>
      <c r="H38" s="223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2">
        <f t="shared" si="20"/>
        <v>88353.059169787346</v>
      </c>
      <c r="AA38" s="242">
        <f t="shared" si="4"/>
        <v>20606.867202158046</v>
      </c>
      <c r="AB38" s="242">
        <f t="shared" si="0"/>
        <v>41868.203325280854</v>
      </c>
      <c r="AC38" s="242">
        <f t="shared" si="1"/>
        <v>11164.854220074894</v>
      </c>
      <c r="AD38" s="242">
        <f t="shared" si="5"/>
        <v>122.733207912523</v>
      </c>
      <c r="AE38" s="243">
        <f t="shared" si="6"/>
        <v>43.881999112523019</v>
      </c>
      <c r="AF38" s="223">
        <v>373099.99999999994</v>
      </c>
    </row>
    <row r="39" spans="1:32" x14ac:dyDescent="0.3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459</v>
      </c>
      <c r="E39" s="164" t="s">
        <v>266</v>
      </c>
      <c r="F39" s="164" t="s">
        <v>137</v>
      </c>
      <c r="G39" s="164" t="str">
        <f t="shared" si="2"/>
        <v>Tractor (450-550 hp) 4WD 500</v>
      </c>
      <c r="H39" s="223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2">
        <f t="shared" si="20"/>
        <v>96848.545628420747</v>
      </c>
      <c r="AA39" s="242">
        <f t="shared" si="4"/>
        <v>22588.296740827085</v>
      </c>
      <c r="AB39" s="242">
        <f t="shared" si="0"/>
        <v>45893.992106557867</v>
      </c>
      <c r="AC39" s="242">
        <f t="shared" si="1"/>
        <v>12238.397895082098</v>
      </c>
      <c r="AD39" s="242">
        <f t="shared" si="5"/>
        <v>134.53447790411175</v>
      </c>
      <c r="AE39" s="243">
        <f t="shared" si="6"/>
        <v>48.101422104111762</v>
      </c>
      <c r="AF39" s="223">
        <v>408974.99999999994</v>
      </c>
    </row>
    <row r="40" spans="1:32" x14ac:dyDescent="0.3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459</v>
      </c>
      <c r="E40" s="164" t="s">
        <v>266</v>
      </c>
      <c r="F40" s="164" t="s">
        <v>136</v>
      </c>
      <c r="G40" s="164" t="str">
        <f t="shared" si="2"/>
        <v>Tractor (450-550 hp) Track 500</v>
      </c>
      <c r="H40" s="223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2">
        <f t="shared" si="20"/>
        <v>87624.874616190209</v>
      </c>
      <c r="AA40" s="242">
        <f t="shared" si="4"/>
        <v>20437.030384557842</v>
      </c>
      <c r="AB40" s="242">
        <f t="shared" si="0"/>
        <v>41523.135715457116</v>
      </c>
      <c r="AC40" s="242">
        <f t="shared" si="1"/>
        <v>11072.836190788565</v>
      </c>
      <c r="AD40" s="242">
        <f t="shared" si="5"/>
        <v>121.72167048467256</v>
      </c>
      <c r="AE40" s="243">
        <f t="shared" si="6"/>
        <v>43.520334284672558</v>
      </c>
      <c r="AF40" s="223">
        <v>370024.99999999994</v>
      </c>
    </row>
    <row r="41" spans="1:32" x14ac:dyDescent="0.3">
      <c r="A41" s="1">
        <v>68</v>
      </c>
      <c r="B41" s="1" t="str">
        <f t="shared" si="7"/>
        <v>0.38, Utility Vehicle 500 CC</v>
      </c>
      <c r="C41" s="168">
        <v>0.38</v>
      </c>
      <c r="D41" s="164" t="s">
        <v>459</v>
      </c>
      <c r="E41" s="164" t="s">
        <v>215</v>
      </c>
      <c r="F41" s="164" t="s">
        <v>135</v>
      </c>
      <c r="G41" s="164" t="str">
        <f t="shared" si="2"/>
        <v>Utility Vehicle 500 CC</v>
      </c>
      <c r="H41" s="223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2">
        <f>((0.786-0.063*(L41^0.5)-0.0033*(M41^0.5))^2)*H41</f>
        <v>1706.720041613072</v>
      </c>
      <c r="AA41" s="242">
        <f t="shared" si="4"/>
        <v>358.76642559906622</v>
      </c>
      <c r="AB41" s="242">
        <f t="shared" si="0"/>
        <v>759.25530374517643</v>
      </c>
      <c r="AC41" s="242">
        <f t="shared" si="1"/>
        <v>202.46808099871373</v>
      </c>
      <c r="AD41" s="242">
        <f t="shared" si="5"/>
        <v>6.6024490517147818</v>
      </c>
      <c r="AE41" s="243">
        <f t="shared" si="6"/>
        <v>2.4268253267147832</v>
      </c>
      <c r="AF41" s="223">
        <v>6662.4999999999991</v>
      </c>
    </row>
    <row r="42" spans="1:32" x14ac:dyDescent="0.3">
      <c r="A42" s="1">
        <v>66</v>
      </c>
      <c r="B42" s="1" t="str">
        <f t="shared" si="7"/>
        <v>0.39, Utility Vehicle 600 CC</v>
      </c>
      <c r="C42" s="168">
        <v>0.39</v>
      </c>
      <c r="D42" s="164" t="s">
        <v>459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2">
        <f t="shared" ref="Z42:Z43" si="21">((0.786-0.063*(L42^0.5)-0.0033*(M42^0.5))^2)*H42</f>
        <v>3019.5816120846662</v>
      </c>
      <c r="AA42" s="242">
        <f t="shared" si="4"/>
        <v>634.74059913680946</v>
      </c>
      <c r="AB42" s="242">
        <f t="shared" si="0"/>
        <v>1343.2978450876199</v>
      </c>
      <c r="AC42" s="242">
        <f t="shared" si="1"/>
        <v>358.21275869003199</v>
      </c>
      <c r="AD42" s="242">
        <f t="shared" si="5"/>
        <v>11.681256014572307</v>
      </c>
      <c r="AE42" s="243">
        <f t="shared" si="6"/>
        <v>4.2936140395723079</v>
      </c>
      <c r="AF42" s="223">
        <v>11787.499999999998</v>
      </c>
    </row>
    <row r="43" spans="1:32" x14ac:dyDescent="0.3">
      <c r="A43" s="1">
        <v>67</v>
      </c>
      <c r="B43" s="1" t="str">
        <f t="shared" si="7"/>
        <v>0.4, Utility Vehicle 800 CC</v>
      </c>
      <c r="C43" s="168">
        <v>0.4</v>
      </c>
      <c r="D43" s="164" t="s">
        <v>459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2">
        <f t="shared" si="21"/>
        <v>3754.7840915487591</v>
      </c>
      <c r="AA43" s="242">
        <f t="shared" si="4"/>
        <v>789.28613631794565</v>
      </c>
      <c r="AB43" s="242">
        <f t="shared" si="0"/>
        <v>1670.3616682393881</v>
      </c>
      <c r="AC43" s="242">
        <f t="shared" si="1"/>
        <v>445.42977819717021</v>
      </c>
      <c r="AD43" s="242">
        <f t="shared" si="5"/>
        <v>14.525387913772519</v>
      </c>
      <c r="AE43" s="243">
        <f t="shared" si="6"/>
        <v>5.3390157187725205</v>
      </c>
      <c r="AF43" s="223">
        <v>14657.499999999998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8" sqref="H38"/>
    </sheetView>
  </sheetViews>
  <sheetFormatPr defaultColWidth="8.88671875" defaultRowHeight="14.4" x14ac:dyDescent="0.3"/>
  <cols>
    <col min="1" max="1" width="4.33203125" style="1" bestFit="1" customWidth="1"/>
    <col min="2" max="2" width="36.109375" style="1" bestFit="1" customWidth="1"/>
    <col min="3" max="3" width="3.88671875" style="164" bestFit="1" customWidth="1"/>
    <col min="4" max="4" width="2.33203125" style="164" bestFit="1" customWidth="1"/>
    <col min="5" max="5" width="13.109375" style="164" bestFit="1" customWidth="1"/>
    <col min="6" max="6" width="7.44140625" style="164" bestFit="1" customWidth="1"/>
    <col min="7" max="7" width="19.6640625" style="164" bestFit="1" customWidth="1"/>
    <col min="8" max="8" width="7" style="223" bestFit="1" customWidth="1"/>
    <col min="9" max="9" width="7" style="28" bestFit="1" customWidth="1"/>
    <col min="10" max="11" width="6" style="1" bestFit="1" customWidth="1"/>
    <col min="12" max="12" width="3.33203125" style="1" bestFit="1" customWidth="1"/>
    <col min="13" max="13" width="8.109375" style="1" bestFit="1" customWidth="1"/>
    <col min="14" max="14" width="5.6640625" style="1" bestFit="1" customWidth="1"/>
    <col min="15" max="15" width="6.33203125" style="1" bestFit="1" customWidth="1"/>
    <col min="16" max="16" width="6" style="1" bestFit="1" customWidth="1"/>
    <col min="17" max="17" width="6.33203125" style="1" bestFit="1" customWidth="1"/>
    <col min="18" max="19" width="6" style="1" bestFit="1" customWidth="1"/>
    <col min="20" max="20" width="5.44140625" style="1" bestFit="1" customWidth="1"/>
    <col min="21" max="22" width="4.88671875" style="1" bestFit="1" customWidth="1"/>
    <col min="23" max="23" width="9.44140625" style="1" bestFit="1" customWidth="1"/>
    <col min="24" max="24" width="8.44140625" style="1" bestFit="1" customWidth="1"/>
    <col min="25" max="25" width="9.44140625" style="1" bestFit="1" customWidth="1"/>
    <col min="26" max="26" width="9.44140625" style="5" bestFit="1" customWidth="1"/>
    <col min="27" max="27" width="10.44140625" style="1" bestFit="1" customWidth="1"/>
    <col min="28" max="28" width="9.44140625" style="1" bestFit="1" customWidth="1"/>
    <col min="29" max="29" width="10.44140625" style="1" bestFit="1" customWidth="1"/>
    <col min="30" max="31" width="9.44140625" style="1" bestFit="1" customWidth="1"/>
    <col min="32" max="32" width="10.44140625" style="1" bestFit="1" customWidth="1"/>
    <col min="33" max="33" width="9.44140625" style="5" bestFit="1" customWidth="1"/>
    <col min="34" max="16384" width="8.88671875" style="1"/>
  </cols>
  <sheetData>
    <row r="1" spans="1:36" x14ac:dyDescent="0.3">
      <c r="A1" s="276" t="s">
        <v>465</v>
      </c>
      <c r="B1" s="276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3">
      <c r="B2" s="39"/>
      <c r="C2" s="198"/>
      <c r="D2" s="198"/>
      <c r="E2" s="170"/>
      <c r="S2" s="274" t="s">
        <v>130</v>
      </c>
      <c r="T2" s="274"/>
      <c r="U2" s="274"/>
      <c r="V2" s="274"/>
      <c r="W2" s="274"/>
      <c r="X2" s="274"/>
      <c r="Y2" s="275" t="s">
        <v>129</v>
      </c>
      <c r="Z2" s="275"/>
    </row>
    <row r="3" spans="1:36" s="15" customFormat="1" ht="10.35" customHeight="1" x14ac:dyDescent="0.2">
      <c r="A3" s="26" t="s">
        <v>458</v>
      </c>
      <c r="B3" s="26" t="s">
        <v>127</v>
      </c>
      <c r="C3" s="166" t="s">
        <v>128</v>
      </c>
      <c r="D3" s="166" t="s">
        <v>460</v>
      </c>
      <c r="E3" s="167" t="s">
        <v>126</v>
      </c>
      <c r="F3" s="167" t="s">
        <v>125</v>
      </c>
      <c r="G3" s="167" t="s">
        <v>461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 x14ac:dyDescent="0.3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459</v>
      </c>
      <c r="E4" s="185" t="s">
        <v>216</v>
      </c>
      <c r="F4" s="185" t="s">
        <v>227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3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459</v>
      </c>
      <c r="E5" s="185" t="s">
        <v>216</v>
      </c>
      <c r="F5" s="185" t="s">
        <v>228</v>
      </c>
      <c r="G5" s="164" t="str">
        <f t="shared" ref="G5:G43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3">
      <c r="A6" s="1">
        <v>15</v>
      </c>
      <c r="B6" s="1" t="str">
        <f t="shared" si="13"/>
        <v>0.03, Cotton Picker 5R-30 (250)</v>
      </c>
      <c r="C6" s="164">
        <v>0.03</v>
      </c>
      <c r="D6" s="164" t="s">
        <v>459</v>
      </c>
      <c r="E6" s="185" t="s">
        <v>216</v>
      </c>
      <c r="F6" s="185" t="s">
        <v>229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3">
      <c r="A7" s="1">
        <v>92</v>
      </c>
      <c r="B7" s="1" t="str">
        <f t="shared" si="13"/>
        <v>0.04, Cotton Picker 4R-36 (255)</v>
      </c>
      <c r="C7" s="164">
        <v>0.04</v>
      </c>
      <c r="D7" s="164" t="s">
        <v>459</v>
      </c>
      <c r="E7" s="185" t="s">
        <v>216</v>
      </c>
      <c r="F7" s="185" t="s">
        <v>230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3">
      <c r="A8" s="1">
        <v>45</v>
      </c>
      <c r="B8" s="1" t="str">
        <f t="shared" si="13"/>
        <v>0.05, Cotton Picker 4R-36 (350)</v>
      </c>
      <c r="C8" s="164">
        <v>0.05</v>
      </c>
      <c r="D8" s="164" t="s">
        <v>459</v>
      </c>
      <c r="E8" s="185" t="s">
        <v>216</v>
      </c>
      <c r="F8" s="185" t="s">
        <v>231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3">
      <c r="A9" s="1">
        <v>105</v>
      </c>
      <c r="B9" s="1" t="str">
        <f t="shared" si="13"/>
        <v>0.06, Cotton Picker 6R-30 (355)</v>
      </c>
      <c r="C9" s="164">
        <v>0.06</v>
      </c>
      <c r="D9" s="164" t="s">
        <v>459</v>
      </c>
      <c r="E9" s="185" t="s">
        <v>216</v>
      </c>
      <c r="F9" s="185" t="s">
        <v>232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3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459</v>
      </c>
      <c r="E10" s="185" t="s">
        <v>216</v>
      </c>
      <c r="F10" s="185" t="s">
        <v>233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3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459</v>
      </c>
      <c r="E11" s="185" t="s">
        <v>216</v>
      </c>
      <c r="F11" s="185" t="s">
        <v>234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3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459</v>
      </c>
      <c r="E12" s="185" t="s">
        <v>216</v>
      </c>
      <c r="F12" s="185" t="s">
        <v>235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3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459</v>
      </c>
      <c r="E13" s="185" t="s">
        <v>217</v>
      </c>
      <c r="F13" s="185" t="s">
        <v>236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3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459</v>
      </c>
      <c r="E14" s="185" t="s">
        <v>217</v>
      </c>
      <c r="F14" s="185" t="s">
        <v>237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3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459</v>
      </c>
      <c r="E15" s="185" t="s">
        <v>217</v>
      </c>
      <c r="F15" s="185" t="s">
        <v>238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3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459</v>
      </c>
      <c r="E16" s="185" t="s">
        <v>217</v>
      </c>
      <c r="F16" s="185" t="s">
        <v>239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3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459</v>
      </c>
      <c r="E17" s="185" t="s">
        <v>217</v>
      </c>
      <c r="F17" s="185" t="s">
        <v>240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3" customFormat="1" x14ac:dyDescent="0.3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459</v>
      </c>
      <c r="E18" s="185" t="s">
        <v>475</v>
      </c>
      <c r="F18" s="185" t="s">
        <v>474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5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3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459</v>
      </c>
      <c r="E19" s="185" t="s">
        <v>218</v>
      </c>
      <c r="F19" s="185" t="s">
        <v>241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3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459</v>
      </c>
      <c r="E20" s="185" t="s">
        <v>219</v>
      </c>
      <c r="F20" s="185" t="s">
        <v>242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3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459</v>
      </c>
      <c r="E21" s="186" t="s">
        <v>220</v>
      </c>
      <c r="F21" s="186" t="s">
        <v>243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3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459</v>
      </c>
      <c r="E22" s="185" t="s">
        <v>220</v>
      </c>
      <c r="F22" s="185" t="s">
        <v>244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3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459</v>
      </c>
      <c r="E23" s="185" t="s">
        <v>221</v>
      </c>
      <c r="F23" s="185" t="s">
        <v>245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3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459</v>
      </c>
      <c r="E24" s="185" t="s">
        <v>222</v>
      </c>
      <c r="F24" s="185" t="s">
        <v>246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3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459</v>
      </c>
      <c r="E25" s="185" t="s">
        <v>222</v>
      </c>
      <c r="F25" s="185" t="s">
        <v>247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3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459</v>
      </c>
      <c r="E26" s="185" t="s">
        <v>223</v>
      </c>
      <c r="F26" s="185" t="s">
        <v>248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3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459</v>
      </c>
      <c r="E27" s="185" t="s">
        <v>223</v>
      </c>
      <c r="F27" s="185" t="s">
        <v>249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3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459</v>
      </c>
      <c r="E28" s="185" t="s">
        <v>224</v>
      </c>
      <c r="F28" s="185" t="s">
        <v>250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3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459</v>
      </c>
      <c r="E29" s="185" t="s">
        <v>225</v>
      </c>
      <c r="F29" s="185" t="s">
        <v>251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3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459</v>
      </c>
      <c r="E30" s="185" t="s">
        <v>226</v>
      </c>
      <c r="F30" s="185" t="s">
        <v>252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3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459</v>
      </c>
      <c r="E31" s="185" t="s">
        <v>215</v>
      </c>
      <c r="F31" s="185" t="s">
        <v>253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3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459</v>
      </c>
      <c r="E32" s="185" t="s">
        <v>215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3">
      <c r="D33" s="164" t="s">
        <v>459</v>
      </c>
      <c r="G33" s="164" t="str">
        <f t="shared" si="14"/>
        <v/>
      </c>
    </row>
    <row r="34" spans="4:7" x14ac:dyDescent="0.3">
      <c r="D34" s="164" t="s">
        <v>459</v>
      </c>
      <c r="G34" s="164" t="str">
        <f t="shared" si="14"/>
        <v/>
      </c>
    </row>
    <row r="35" spans="4:7" x14ac:dyDescent="0.3">
      <c r="D35" s="164" t="s">
        <v>459</v>
      </c>
      <c r="G35" s="164" t="str">
        <f t="shared" si="14"/>
        <v/>
      </c>
    </row>
    <row r="36" spans="4:7" x14ac:dyDescent="0.3">
      <c r="D36" s="164" t="s">
        <v>459</v>
      </c>
      <c r="G36" s="164" t="str">
        <f t="shared" si="14"/>
        <v/>
      </c>
    </row>
    <row r="37" spans="4:7" x14ac:dyDescent="0.3">
      <c r="D37" s="164" t="s">
        <v>459</v>
      </c>
      <c r="G37" s="164" t="str">
        <f t="shared" si="14"/>
        <v/>
      </c>
    </row>
    <row r="38" spans="4:7" x14ac:dyDescent="0.3">
      <c r="D38" s="164" t="s">
        <v>459</v>
      </c>
      <c r="G38" s="164" t="str">
        <f t="shared" si="14"/>
        <v/>
      </c>
    </row>
    <row r="39" spans="4:7" x14ac:dyDescent="0.3">
      <c r="D39" s="164" t="s">
        <v>459</v>
      </c>
      <c r="G39" s="164" t="str">
        <f t="shared" si="14"/>
        <v/>
      </c>
    </row>
    <row r="40" spans="4:7" x14ac:dyDescent="0.3">
      <c r="D40" s="164" t="s">
        <v>459</v>
      </c>
      <c r="G40" s="164" t="str">
        <f t="shared" si="14"/>
        <v/>
      </c>
    </row>
    <row r="41" spans="4:7" x14ac:dyDescent="0.3">
      <c r="D41" s="164" t="s">
        <v>459</v>
      </c>
      <c r="G41" s="164" t="str">
        <f t="shared" si="14"/>
        <v/>
      </c>
    </row>
    <row r="42" spans="4:7" x14ac:dyDescent="0.3">
      <c r="D42" s="164" t="s">
        <v>459</v>
      </c>
      <c r="G42" s="164" t="str">
        <f t="shared" si="14"/>
        <v/>
      </c>
    </row>
    <row r="43" spans="4:7" x14ac:dyDescent="0.3">
      <c r="D43" s="164" t="s">
        <v>459</v>
      </c>
      <c r="G43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Levi</cp:lastModifiedBy>
  <cp:lastPrinted>2015-11-13T21:50:07Z</cp:lastPrinted>
  <dcterms:created xsi:type="dcterms:W3CDTF">2010-11-24T19:49:39Z</dcterms:created>
  <dcterms:modified xsi:type="dcterms:W3CDTF">2018-01-05T19:55:56Z</dcterms:modified>
</cp:coreProperties>
</file>