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072E4586-C35E-4E49-BBEA-A42940EF8D3E}" xr6:coauthVersionLast="46" xr6:coauthVersionMax="46" xr10:uidLastSave="{00000000-0000-0000-0000-000000000000}"/>
  <bookViews>
    <workbookView xWindow="36180" yWindow="500" windowWidth="132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F25" i="6"/>
  <c r="G25" i="6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AB21" i="2" s="1"/>
  <c r="Y21" i="2"/>
  <c r="Z21" i="2" s="1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Y19" i="2"/>
  <c r="Z19" i="2" s="1"/>
  <c r="W19" i="2"/>
  <c r="X19" i="2" s="1"/>
  <c r="S19" i="2"/>
  <c r="M19" i="2"/>
  <c r="G19" i="2"/>
  <c r="B19" i="2"/>
  <c r="AA18" i="2"/>
  <c r="AC18" i="2" s="1"/>
  <c r="AD18" i="2" s="1"/>
  <c r="Y18" i="2"/>
  <c r="Z18" i="2" s="1"/>
  <c r="W18" i="2"/>
  <c r="X18" i="2" s="1"/>
  <c r="S18" i="2"/>
  <c r="M18" i="2"/>
  <c r="G18" i="2"/>
  <c r="B18" i="2"/>
  <c r="AA17" i="2"/>
  <c r="AB17" i="2" s="1"/>
  <c r="Y17" i="2"/>
  <c r="Z17" i="2" s="1"/>
  <c r="W17" i="2"/>
  <c r="X17" i="2" s="1"/>
  <c r="S17" i="2"/>
  <c r="M17" i="2"/>
  <c r="G17" i="2"/>
  <c r="B17" i="2"/>
  <c r="AA16" i="2"/>
  <c r="AC16" i="2" s="1"/>
  <c r="AB16" i="2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AC14" i="2" s="1"/>
  <c r="AD14" i="2" s="1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Y11" i="2"/>
  <c r="Z11" i="2" s="1"/>
  <c r="W11" i="2"/>
  <c r="X11" i="2" s="1"/>
  <c r="S11" i="2"/>
  <c r="M11" i="2"/>
  <c r="G11" i="2"/>
  <c r="B11" i="2"/>
  <c r="AA10" i="2"/>
  <c r="Y10" i="2"/>
  <c r="Z10" i="2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B8" i="2" s="1"/>
  <c r="Y8" i="2"/>
  <c r="Z8" i="2" s="1"/>
  <c r="W8" i="2"/>
  <c r="X8" i="2" s="1"/>
  <c r="S8" i="2"/>
  <c r="M8" i="2"/>
  <c r="G8" i="2"/>
  <c r="B8" i="2"/>
  <c r="AA7" i="2"/>
  <c r="Y7" i="2"/>
  <c r="Z7" i="2" s="1"/>
  <c r="W7" i="2"/>
  <c r="X7" i="2" s="1"/>
  <c r="S7" i="2"/>
  <c r="M7" i="2"/>
  <c r="G7" i="2"/>
  <c r="B7" i="2"/>
  <c r="AA6" i="2"/>
  <c r="AC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B194" i="1"/>
  <c r="C7" i="4" s="1"/>
  <c r="B99" i="1"/>
  <c r="B146" i="1"/>
  <c r="B170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 s="1"/>
  <c r="Z7" i="1"/>
  <c r="AB7" i="1" s="1"/>
  <c r="B8" i="1"/>
  <c r="G8" i="1"/>
  <c r="L8" i="1"/>
  <c r="R8" i="1"/>
  <c r="V8" i="1"/>
  <c r="W8" i="1" s="1"/>
  <c r="X8" i="1"/>
  <c r="Y8" i="1" s="1"/>
  <c r="Z8" i="1"/>
  <c r="AA8" i="1" s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A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AA16" i="1" s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AB18" i="1" s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B20" i="1" s="1"/>
  <c r="AD20" i="1" s="1"/>
  <c r="AA20" i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AB26" i="1" s="1"/>
  <c r="AC26" i="1" s="1"/>
  <c r="AD26" i="1"/>
  <c r="B27" i="1"/>
  <c r="G27" i="1"/>
  <c r="L27" i="1"/>
  <c r="R27" i="1"/>
  <c r="V27" i="1"/>
  <c r="W27" i="1" s="1"/>
  <c r="X27" i="1"/>
  <c r="Y27" i="1" s="1"/>
  <c r="Z27" i="1"/>
  <c r="AB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B30" i="1" s="1"/>
  <c r="AC30" i="1" s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AC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 s="1"/>
  <c r="Z50" i="1"/>
  <c r="AA50" i="1" s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AB52" i="1" s="1"/>
  <c r="AC52" i="1" s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B56" i="1" s="1"/>
  <c r="AC56" i="1" s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B60" i="1" s="1"/>
  <c r="AC60" i="1" s="1"/>
  <c r="B61" i="1"/>
  <c r="G61" i="1"/>
  <c r="L61" i="1"/>
  <c r="R61" i="1"/>
  <c r="V61" i="1"/>
  <c r="W61" i="1" s="1"/>
  <c r="X61" i="1"/>
  <c r="Y61" i="1" s="1"/>
  <c r="Z61" i="1"/>
  <c r="AB61" i="1" s="1"/>
  <c r="B62" i="1"/>
  <c r="G62" i="1"/>
  <c r="L62" i="1"/>
  <c r="R62" i="1"/>
  <c r="V62" i="1"/>
  <c r="W62" i="1" s="1"/>
  <c r="X62" i="1"/>
  <c r="Y62" i="1"/>
  <c r="Z62" i="1"/>
  <c r="AA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AB64" i="1" s="1"/>
  <c r="AC64" i="1" s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AA66" i="1" s="1"/>
  <c r="AB66" i="1"/>
  <c r="AD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AB68" i="1" s="1"/>
  <c r="AC68" i="1" s="1"/>
  <c r="B69" i="1"/>
  <c r="G69" i="1"/>
  <c r="L69" i="1"/>
  <c r="R69" i="1"/>
  <c r="V69" i="1"/>
  <c r="W69" i="1" s="1"/>
  <c r="X69" i="1"/>
  <c r="Y69" i="1" s="1"/>
  <c r="Z69" i="1"/>
  <c r="AB69" i="1" s="1"/>
  <c r="B70" i="1"/>
  <c r="G70" i="1"/>
  <c r="L70" i="1"/>
  <c r="R70" i="1"/>
  <c r="V70" i="1"/>
  <c r="W70" i="1" s="1"/>
  <c r="X70" i="1"/>
  <c r="Y70" i="1" s="1"/>
  <c r="Z70" i="1"/>
  <c r="AA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B72" i="1" s="1"/>
  <c r="AC72" i="1" s="1"/>
  <c r="B73" i="1"/>
  <c r="G73" i="1"/>
  <c r="L73" i="1"/>
  <c r="R73" i="1"/>
  <c r="V73" i="1"/>
  <c r="W73" i="1" s="1"/>
  <c r="X73" i="1"/>
  <c r="Y73" i="1" s="1"/>
  <c r="Z73" i="1"/>
  <c r="AB73" i="1" s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AC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A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AB80" i="1" s="1"/>
  <c r="AC80" i="1" s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AA82" i="1" s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 s="1"/>
  <c r="X84" i="1"/>
  <c r="Y84" i="1" s="1"/>
  <c r="Z84" i="1"/>
  <c r="AB84" i="1" s="1"/>
  <c r="AC84" i="1" s="1"/>
  <c r="B85" i="1"/>
  <c r="G85" i="1"/>
  <c r="L85" i="1"/>
  <c r="R85" i="1"/>
  <c r="V85" i="1"/>
  <c r="W85" i="1" s="1"/>
  <c r="X85" i="1"/>
  <c r="Y85" i="1" s="1"/>
  <c r="Z85" i="1"/>
  <c r="AB85" i="1" s="1"/>
  <c r="B86" i="1"/>
  <c r="G86" i="1"/>
  <c r="L86" i="1"/>
  <c r="R86" i="1"/>
  <c r="V86" i="1"/>
  <c r="W86" i="1" s="1"/>
  <c r="X86" i="1"/>
  <c r="Y86" i="1" s="1"/>
  <c r="Z86" i="1"/>
  <c r="AA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AB88" i="1" s="1"/>
  <c r="AC88" i="1" s="1"/>
  <c r="B89" i="1"/>
  <c r="G89" i="1"/>
  <c r="L89" i="1"/>
  <c r="R89" i="1"/>
  <c r="V89" i="1"/>
  <c r="W89" i="1" s="1"/>
  <c r="X89" i="1"/>
  <c r="Y89" i="1" s="1"/>
  <c r="Z89" i="1"/>
  <c r="AB89" i="1" s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 s="1"/>
  <c r="Z92" i="1"/>
  <c r="AB92" i="1" s="1"/>
  <c r="AC92" i="1" s="1"/>
  <c r="B93" i="1"/>
  <c r="G93" i="1"/>
  <c r="L93" i="1"/>
  <c r="R93" i="1"/>
  <c r="V93" i="1"/>
  <c r="W93" i="1" s="1"/>
  <c r="X93" i="1"/>
  <c r="Y93" i="1" s="1"/>
  <c r="Z93" i="1"/>
  <c r="AB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AB96" i="1" s="1"/>
  <c r="AC96" i="1" s="1"/>
  <c r="B97" i="1"/>
  <c r="G97" i="1"/>
  <c r="L97" i="1"/>
  <c r="R97" i="1"/>
  <c r="V97" i="1"/>
  <c r="W97" i="1" s="1"/>
  <c r="X97" i="1"/>
  <c r="Y97" i="1" s="1"/>
  <c r="Z97" i="1"/>
  <c r="AB97" i="1" s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AC99" i="1" s="1"/>
  <c r="B100" i="1"/>
  <c r="G100" i="1"/>
  <c r="L100" i="1"/>
  <c r="R100" i="1"/>
  <c r="V100" i="1"/>
  <c r="W100" i="1" s="1"/>
  <c r="X100" i="1"/>
  <c r="Y100" i="1" s="1"/>
  <c r="Z100" i="1"/>
  <c r="AB100" i="1" s="1"/>
  <c r="B101" i="1"/>
  <c r="G101" i="1"/>
  <c r="L101" i="1"/>
  <c r="R101" i="1"/>
  <c r="V101" i="1"/>
  <c r="W101" i="1" s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B103" i="1" s="1"/>
  <c r="AC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AB107" i="1" s="1"/>
  <c r="AC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B110" i="1" s="1"/>
  <c r="AD110" i="1" s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 s="1"/>
  <c r="Z112" i="1"/>
  <c r="AB112" i="1" s="1"/>
  <c r="AD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/>
  <c r="Z120" i="1"/>
  <c r="B121" i="1"/>
  <c r="G121" i="1"/>
  <c r="L121" i="1"/>
  <c r="R121" i="1"/>
  <c r="V121" i="1"/>
  <c r="W121" i="1" s="1"/>
  <c r="X121" i="1"/>
  <c r="Y121" i="1" s="1"/>
  <c r="Z121" i="1"/>
  <c r="AB121" i="1" s="1"/>
  <c r="B122" i="1"/>
  <c r="G122" i="1"/>
  <c r="L122" i="1"/>
  <c r="R122" i="1"/>
  <c r="V122" i="1"/>
  <c r="W122" i="1" s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 s="1"/>
  <c r="X130" i="1"/>
  <c r="Y130" i="1" s="1"/>
  <c r="Z130" i="1"/>
  <c r="AA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AC133" i="1" s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B138" i="1"/>
  <c r="G138" i="1"/>
  <c r="L138" i="1"/>
  <c r="R138" i="1"/>
  <c r="V138" i="1"/>
  <c r="W138" i="1" s="1"/>
  <c r="X138" i="1"/>
  <c r="Y138" i="1" s="1"/>
  <c r="Z138" i="1"/>
  <c r="AB138" i="1" s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B142" i="1"/>
  <c r="G142" i="1"/>
  <c r="L142" i="1"/>
  <c r="R142" i="1"/>
  <c r="V142" i="1"/>
  <c r="W142" i="1" s="1"/>
  <c r="X142" i="1"/>
  <c r="Y142" i="1" s="1"/>
  <c r="Z142" i="1"/>
  <c r="AB142" i="1" s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AB148" i="1" s="1"/>
  <c r="AC148" i="1" s="1"/>
  <c r="AD148" i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 s="1"/>
  <c r="Z152" i="1"/>
  <c r="AB152" i="1" s="1"/>
  <c r="AC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AA161" i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B165" i="1" s="1"/>
  <c r="AC165" i="1" s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A180" i="1" s="1"/>
  <c r="B181" i="1"/>
  <c r="G181" i="1"/>
  <c r="L181" i="1"/>
  <c r="R181" i="1"/>
  <c r="V181" i="1"/>
  <c r="W181" i="1" s="1"/>
  <c r="X181" i="1"/>
  <c r="Y181" i="1" s="1"/>
  <c r="Z181" i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A188" i="1" s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 s="1"/>
  <c r="X194" i="1"/>
  <c r="Y194" i="1" s="1"/>
  <c r="Z194" i="1"/>
  <c r="AB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B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/>
  <c r="Z200" i="1"/>
  <c r="AB200" i="1" s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B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AB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B208" i="1" s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B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 s="1"/>
  <c r="X216" i="1"/>
  <c r="Y216" i="1" s="1"/>
  <c r="Z216" i="1"/>
  <c r="AB216" i="1" s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AB218" i="1" s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B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AB230" i="1" s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B234" i="1" s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B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B242" i="1" s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B246" i="1" s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AB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B265" i="1"/>
  <c r="G265" i="1"/>
  <c r="L265" i="1"/>
  <c r="R265" i="1"/>
  <c r="V265" i="1"/>
  <c r="W265" i="1" s="1"/>
  <c r="X265" i="1"/>
  <c r="Y265" i="1" s="1"/>
  <c r="Z265" i="1"/>
  <c r="AB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 s="1"/>
  <c r="X268" i="1"/>
  <c r="Y268" i="1" s="1"/>
  <c r="Z268" i="1"/>
  <c r="B269" i="1"/>
  <c r="G269" i="1"/>
  <c r="L269" i="1"/>
  <c r="R269" i="1"/>
  <c r="V269" i="1"/>
  <c r="W269" i="1" s="1"/>
  <c r="X269" i="1"/>
  <c r="Y269" i="1" s="1"/>
  <c r="Z269" i="1"/>
  <c r="AB269" i="1" s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B273" i="1" s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AB277" i="1" s="1"/>
  <c r="B278" i="1"/>
  <c r="G278" i="1"/>
  <c r="L278" i="1"/>
  <c r="R278" i="1"/>
  <c r="V278" i="1"/>
  <c r="W278" i="1" s="1"/>
  <c r="X278" i="1"/>
  <c r="Y278" i="1"/>
  <c r="Z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 s="1"/>
  <c r="X280" i="1"/>
  <c r="Y280" i="1" s="1"/>
  <c r="Z280" i="1"/>
  <c r="AB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B284" i="1" s="1"/>
  <c r="B285" i="1"/>
  <c r="G285" i="1"/>
  <c r="L285" i="1"/>
  <c r="R285" i="1"/>
  <c r="V285" i="1"/>
  <c r="W285" i="1" s="1"/>
  <c r="X285" i="1"/>
  <c r="Y285" i="1" s="1"/>
  <c r="Z285" i="1"/>
  <c r="AB285" i="1" s="1"/>
  <c r="B286" i="1"/>
  <c r="G286" i="1"/>
  <c r="L286" i="1"/>
  <c r="R286" i="1"/>
  <c r="V286" i="1"/>
  <c r="W286" i="1" s="1"/>
  <c r="X286" i="1"/>
  <c r="Y286" i="1" s="1"/>
  <c r="Z286" i="1"/>
  <c r="AB286" i="1" s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B288" i="1" s="1"/>
  <c r="B289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B316" i="1" s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A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A325" i="1" s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A329" i="1" s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B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AA337" i="1" s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AB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A345" i="1" s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B347" i="1" s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 s="1"/>
  <c r="Z349" i="1"/>
  <c r="AA349" i="1" s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H8" i="4" s="1"/>
  <c r="Z351" i="1"/>
  <c r="AB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AB359" i="1" s="1"/>
  <c r="B360" i="1"/>
  <c r="G360" i="1"/>
  <c r="L360" i="1"/>
  <c r="R360" i="1"/>
  <c r="V360" i="1"/>
  <c r="W360" i="1" s="1"/>
  <c r="X360" i="1"/>
  <c r="Y360" i="1" s="1"/>
  <c r="Z360" i="1"/>
  <c r="AB360" i="1" s="1"/>
  <c r="AA360" i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AB364" i="1" s="1"/>
  <c r="AA364" i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B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B372" i="1" s="1"/>
  <c r="AA372" i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/>
  <c r="Z377" i="1"/>
  <c r="AA377" i="1" s="1"/>
  <c r="B378" i="1"/>
  <c r="G378" i="1"/>
  <c r="L378" i="1"/>
  <c r="R378" i="1"/>
  <c r="V378" i="1"/>
  <c r="W378" i="1" s="1"/>
  <c r="X378" i="1"/>
  <c r="Y378" i="1"/>
  <c r="Z378" i="1"/>
  <c r="B379" i="1"/>
  <c r="G379" i="1"/>
  <c r="L379" i="1"/>
  <c r="R379" i="1"/>
  <c r="V379" i="1"/>
  <c r="W379" i="1" s="1"/>
  <c r="X379" i="1"/>
  <c r="Y379" i="1"/>
  <c r="Z379" i="1"/>
  <c r="AB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/>
  <c r="Z381" i="1"/>
  <c r="AA381" i="1" s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/>
  <c r="Z383" i="1"/>
  <c r="AB383" i="1" s="1"/>
  <c r="C5" i="4"/>
  <c r="C9" i="4"/>
  <c r="C10" i="4"/>
  <c r="C11" i="4"/>
  <c r="C12" i="4"/>
  <c r="C13" i="4"/>
  <c r="D28" i="6"/>
  <c r="Z42" i="3"/>
  <c r="AC42" i="3" s="1"/>
  <c r="Z43" i="3"/>
  <c r="Z41" i="3"/>
  <c r="AC41" i="3" s="1"/>
  <c r="Z30" i="3"/>
  <c r="Z31" i="3"/>
  <c r="AA31" i="3" s="1"/>
  <c r="Z32" i="3"/>
  <c r="AC32" i="3" s="1"/>
  <c r="Z33" i="3"/>
  <c r="AB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Z22" i="3"/>
  <c r="AC22" i="3" s="1"/>
  <c r="Z23" i="3"/>
  <c r="AB23" i="3" s="1"/>
  <c r="Z24" i="3"/>
  <c r="AC24" i="3" s="1"/>
  <c r="Z25" i="3"/>
  <c r="Z26" i="3"/>
  <c r="AC26" i="3" s="1"/>
  <c r="Z27" i="3"/>
  <c r="AC27" i="3" s="1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AB18" i="3" s="1"/>
  <c r="Z19" i="3"/>
  <c r="Z20" i="3"/>
  <c r="AC20" i="3" s="1"/>
  <c r="Z12" i="3"/>
  <c r="Z5" i="3"/>
  <c r="AB5" i="3" s="1"/>
  <c r="Z6" i="3"/>
  <c r="Z7" i="3"/>
  <c r="AC7" i="3" s="1"/>
  <c r="Z8" i="3"/>
  <c r="Z9" i="3"/>
  <c r="AC9" i="3" s="1"/>
  <c r="Z10" i="3"/>
  <c r="AC10" i="3" s="1"/>
  <c r="Z11" i="3"/>
  <c r="AC11" i="3" s="1"/>
  <c r="AA40" i="3"/>
  <c r="AB40" i="3"/>
  <c r="AC21" i="3"/>
  <c r="AB28" i="3"/>
  <c r="AC28" i="3"/>
  <c r="AA41" i="3"/>
  <c r="AB41" i="3"/>
  <c r="AB22" i="3"/>
  <c r="AC33" i="3"/>
  <c r="AA17" i="3"/>
  <c r="AB17" i="3"/>
  <c r="AB16" i="3"/>
  <c r="AA24" i="3"/>
  <c r="AC18" i="3"/>
  <c r="AC39" i="3"/>
  <c r="AB39" i="3"/>
  <c r="AA39" i="3"/>
  <c r="AB31" i="3"/>
  <c r="AA38" i="3"/>
  <c r="AB38" i="3"/>
  <c r="AD38" i="3" s="1"/>
  <c r="AA37" i="3"/>
  <c r="AB37" i="3"/>
  <c r="AA36" i="3"/>
  <c r="AB36" i="3"/>
  <c r="AA11" i="3"/>
  <c r="AB35" i="3"/>
  <c r="AB11" i="3"/>
  <c r="AA34" i="3"/>
  <c r="AA26" i="3"/>
  <c r="AB26" i="3"/>
  <c r="AA15" i="3"/>
  <c r="AA7" i="3"/>
  <c r="AB7" i="3"/>
  <c r="AA30" i="3"/>
  <c r="C28" i="6"/>
  <c r="F28" i="6"/>
  <c r="G28" i="6" s="1"/>
  <c r="B23" i="3"/>
  <c r="B33" i="3"/>
  <c r="N6" i="4" s="1"/>
  <c r="B28" i="3"/>
  <c r="B25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U26" i="3"/>
  <c r="V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C6" i="5"/>
  <c r="C7" i="5"/>
  <c r="C8" i="5"/>
  <c r="C9" i="5"/>
  <c r="C10" i="5"/>
  <c r="B428" i="1"/>
  <c r="B406" i="1"/>
  <c r="E5" i="5" s="1"/>
  <c r="G5" i="5" s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B388" i="1" s="1"/>
  <c r="AC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A392" i="1" s="1"/>
  <c r="AB392" i="1"/>
  <c r="AC392" i="1" s="1"/>
  <c r="B393" i="1"/>
  <c r="G393" i="1"/>
  <c r="L393" i="1"/>
  <c r="R393" i="1"/>
  <c r="V393" i="1"/>
  <c r="W393" i="1" s="1"/>
  <c r="X393" i="1"/>
  <c r="Y393" i="1" s="1"/>
  <c r="Z393" i="1"/>
  <c r="AB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/>
  <c r="Z408" i="1"/>
  <c r="AA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B413" i="1" s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AA420" i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AC427" i="1" s="1"/>
  <c r="G428" i="1"/>
  <c r="L428" i="1"/>
  <c r="R428" i="1"/>
  <c r="V428" i="1"/>
  <c r="W428" i="1" s="1"/>
  <c r="X428" i="1"/>
  <c r="Y428" i="1"/>
  <c r="Z428" i="1"/>
  <c r="AA428" i="1" s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 s="1"/>
  <c r="Z430" i="1"/>
  <c r="AB430" i="1" s="1"/>
  <c r="AC430" i="1" s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A435" i="1"/>
  <c r="AB435" i="1"/>
  <c r="B436" i="1"/>
  <c r="G436" i="1"/>
  <c r="L436" i="1"/>
  <c r="R436" i="1"/>
  <c r="V436" i="1"/>
  <c r="W436" i="1" s="1"/>
  <c r="X436" i="1"/>
  <c r="Y436" i="1"/>
  <c r="Z436" i="1"/>
  <c r="AA436" i="1" s="1"/>
  <c r="B437" i="1"/>
  <c r="G437" i="1"/>
  <c r="L437" i="1"/>
  <c r="R437" i="1"/>
  <c r="V437" i="1"/>
  <c r="W437" i="1" s="1"/>
  <c r="X437" i="1"/>
  <c r="Y437" i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B439" i="1"/>
  <c r="G439" i="1"/>
  <c r="L439" i="1"/>
  <c r="R439" i="1"/>
  <c r="V439" i="1"/>
  <c r="W439" i="1" s="1"/>
  <c r="X439" i="1"/>
  <c r="Y439" i="1" s="1"/>
  <c r="Z439" i="1"/>
  <c r="AB439" i="1" s="1"/>
  <c r="AA439" i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B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B448" i="1" s="1"/>
  <c r="AD448" i="1" s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 s="1"/>
  <c r="X450" i="1"/>
  <c r="Y450" i="1"/>
  <c r="Z450" i="1"/>
  <c r="AB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/>
  <c r="X452" i="1"/>
  <c r="Y452" i="1" s="1"/>
  <c r="Z452" i="1"/>
  <c r="AB452" i="1" s="1"/>
  <c r="AD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AB455" i="1"/>
  <c r="AC455" i="1" s="1"/>
  <c r="B456" i="1"/>
  <c r="G456" i="1"/>
  <c r="L456" i="1"/>
  <c r="R456" i="1"/>
  <c r="V456" i="1"/>
  <c r="W456" i="1" s="1"/>
  <c r="X456" i="1"/>
  <c r="Y456" i="1" s="1"/>
  <c r="Z456" i="1"/>
  <c r="AB456" i="1" s="1"/>
  <c r="AD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B460" i="1" s="1"/>
  <c r="AD460" i="1" s="1"/>
  <c r="AA460" i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AD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AD468" i="1" s="1"/>
  <c r="AA468" i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38" i="7"/>
  <c r="F38" i="7" s="1"/>
  <c r="E39" i="7"/>
  <c r="F39" i="7" s="1"/>
  <c r="E40" i="7"/>
  <c r="F40" i="7" s="1"/>
  <c r="E41" i="7"/>
  <c r="F41" i="7" s="1"/>
  <c r="D10" i="6"/>
  <c r="N5" i="5"/>
  <c r="O5" i="5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O6" i="5" s="1"/>
  <c r="E7" i="5"/>
  <c r="E8" i="5"/>
  <c r="E9" i="5"/>
  <c r="G9" i="5" s="1"/>
  <c r="E10" i="5"/>
  <c r="D5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M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K23" i="4" s="1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5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5" i="4"/>
  <c r="G5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9" i="4"/>
  <c r="D10" i="4"/>
  <c r="D11" i="4"/>
  <c r="D12" i="4"/>
  <c r="D13" i="4"/>
  <c r="D14" i="4"/>
  <c r="N3" i="4"/>
  <c r="Z4" i="3"/>
  <c r="AC4" i="3" s="1"/>
  <c r="E3" i="5"/>
  <c r="G3" i="5" s="1"/>
  <c r="J3" i="5"/>
  <c r="D3" i="5"/>
  <c r="H3" i="5"/>
  <c r="M23" i="4"/>
  <c r="I23" i="4"/>
  <c r="K20" i="4"/>
  <c r="M20" i="4"/>
  <c r="D5" i="4"/>
  <c r="G8" i="6"/>
  <c r="B52" i="6"/>
  <c r="E45" i="7"/>
  <c r="F45" i="7"/>
  <c r="E44" i="7"/>
  <c r="F44" i="7"/>
  <c r="E43" i="7"/>
  <c r="F43" i="7"/>
  <c r="E42" i="7"/>
  <c r="F42" i="7"/>
  <c r="E37" i="7"/>
  <c r="F37" i="7"/>
  <c r="E36" i="7"/>
  <c r="F36" i="7"/>
  <c r="F46" i="7" s="1"/>
  <c r="F35" i="7"/>
  <c r="B55" i="6"/>
  <c r="B56" i="6" s="1"/>
  <c r="E53" i="6"/>
  <c r="G53" i="6" s="1"/>
  <c r="B51" i="6"/>
  <c r="B49" i="6"/>
  <c r="G43" i="6"/>
  <c r="G42" i="6"/>
  <c r="F38" i="6"/>
  <c r="G38" i="6" s="1"/>
  <c r="F37" i="6"/>
  <c r="G37" i="6"/>
  <c r="E46" i="7"/>
  <c r="E17" i="6" s="1"/>
  <c r="F17" i="6" s="1"/>
  <c r="G17" i="6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E14" i="7"/>
  <c r="F14" i="7" s="1"/>
  <c r="E14" i="6"/>
  <c r="F14" i="6" s="1"/>
  <c r="G14" i="6" s="1"/>
  <c r="E13" i="6"/>
  <c r="F13" i="6" s="1"/>
  <c r="G13" i="6" s="1"/>
  <c r="E12" i="6"/>
  <c r="E10" i="6"/>
  <c r="F26" i="6"/>
  <c r="G26" i="6"/>
  <c r="F9" i="6"/>
  <c r="G9" i="6" s="1"/>
  <c r="D14" i="6"/>
  <c r="D13" i="6"/>
  <c r="D12" i="6"/>
  <c r="E8" i="7"/>
  <c r="F8" i="7" s="1"/>
  <c r="E9" i="7"/>
  <c r="F9" i="7"/>
  <c r="E4" i="7"/>
  <c r="F4" i="7" s="1"/>
  <c r="E5" i="7"/>
  <c r="F5" i="7" s="1"/>
  <c r="E6" i="7"/>
  <c r="F6" i="7"/>
  <c r="E7" i="7"/>
  <c r="F7" i="7" s="1"/>
  <c r="E3" i="7"/>
  <c r="F3" i="7" s="1"/>
  <c r="G7" i="5"/>
  <c r="G8" i="5"/>
  <c r="T8" i="5" s="1"/>
  <c r="G10" i="5"/>
  <c r="F10" i="6"/>
  <c r="G10" i="6" s="1"/>
  <c r="H4" i="4"/>
  <c r="H4" i="5"/>
  <c r="P5" i="5"/>
  <c r="P4" i="4"/>
  <c r="H5" i="5" l="1"/>
  <c r="AA53" i="1"/>
  <c r="AA52" i="1"/>
  <c r="AA413" i="1"/>
  <c r="AB462" i="1"/>
  <c r="AD462" i="1" s="1"/>
  <c r="AA356" i="1"/>
  <c r="AB261" i="1"/>
  <c r="AA68" i="1"/>
  <c r="AA61" i="1"/>
  <c r="AA60" i="1"/>
  <c r="AA316" i="1"/>
  <c r="AA282" i="1"/>
  <c r="AA200" i="1"/>
  <c r="AB177" i="1"/>
  <c r="AB176" i="1"/>
  <c r="AC176" i="1" s="1"/>
  <c r="AA142" i="1"/>
  <c r="AD141" i="1"/>
  <c r="AA89" i="1"/>
  <c r="AD88" i="1"/>
  <c r="AB50" i="1"/>
  <c r="AD50" i="1" s="1"/>
  <c r="AB45" i="1"/>
  <c r="T7" i="5"/>
  <c r="AD37" i="3"/>
  <c r="AC20" i="2"/>
  <c r="AE20" i="2" s="1"/>
  <c r="AC21" i="2"/>
  <c r="AA411" i="1"/>
  <c r="AA401" i="1"/>
  <c r="AA348" i="1"/>
  <c r="AB324" i="1"/>
  <c r="AA224" i="1"/>
  <c r="AB158" i="1"/>
  <c r="AD158" i="1" s="1"/>
  <c r="AD145" i="1"/>
  <c r="AA93" i="1"/>
  <c r="AA92" i="1"/>
  <c r="AA69" i="1"/>
  <c r="AB40" i="1"/>
  <c r="AB35" i="1"/>
  <c r="AB451" i="1"/>
  <c r="AA450" i="1"/>
  <c r="AA427" i="1"/>
  <c r="AB397" i="1"/>
  <c r="AA388" i="1"/>
  <c r="AB376" i="1"/>
  <c r="AA234" i="1"/>
  <c r="AA208" i="1"/>
  <c r="AA145" i="1"/>
  <c r="AA121" i="1"/>
  <c r="AB119" i="1"/>
  <c r="AD119" i="1" s="1"/>
  <c r="AA97" i="1"/>
  <c r="AB74" i="1"/>
  <c r="AD74" i="1" s="1"/>
  <c r="AA72" i="1"/>
  <c r="AB58" i="1"/>
  <c r="AD58" i="1" s="1"/>
  <c r="AA57" i="1"/>
  <c r="AA56" i="1"/>
  <c r="AB77" i="1"/>
  <c r="AA76" i="1"/>
  <c r="AB44" i="1"/>
  <c r="U31" i="3"/>
  <c r="AD26" i="3"/>
  <c r="P5" i="4"/>
  <c r="D3" i="4"/>
  <c r="D8" i="4"/>
  <c r="E8" i="4"/>
  <c r="G8" i="4" s="1"/>
  <c r="N8" i="4"/>
  <c r="N4" i="4"/>
  <c r="C5" i="5"/>
  <c r="M5" i="5"/>
  <c r="U29" i="3"/>
  <c r="AB15" i="3"/>
  <c r="AD15" i="3" s="1"/>
  <c r="AB34" i="3"/>
  <c r="AA42" i="3"/>
  <c r="AA35" i="3"/>
  <c r="AD35" i="3" s="1"/>
  <c r="AA5" i="3"/>
  <c r="AA14" i="3"/>
  <c r="AC31" i="3"/>
  <c r="AD31" i="3" s="1"/>
  <c r="AB9" i="3"/>
  <c r="AC16" i="3"/>
  <c r="AD16" i="3" s="1"/>
  <c r="AA32" i="3"/>
  <c r="AA22" i="3"/>
  <c r="AB32" i="3"/>
  <c r="AA33" i="3"/>
  <c r="AD33" i="3" s="1"/>
  <c r="C4" i="4"/>
  <c r="AB344" i="1"/>
  <c r="AB309" i="1"/>
  <c r="AA285" i="1"/>
  <c r="AA284" i="1"/>
  <c r="C6" i="4"/>
  <c r="AA246" i="1"/>
  <c r="AA230" i="1"/>
  <c r="AA216" i="1"/>
  <c r="AA206" i="1"/>
  <c r="AA194" i="1"/>
  <c r="AA184" i="1"/>
  <c r="AA141" i="1"/>
  <c r="AE141" i="1" s="1"/>
  <c r="AF141" i="1" s="1"/>
  <c r="AB130" i="1"/>
  <c r="AB114" i="1"/>
  <c r="AA104" i="1"/>
  <c r="AB54" i="1"/>
  <c r="AD54" i="1" s="1"/>
  <c r="AB16" i="1"/>
  <c r="AD16" i="1" s="1"/>
  <c r="AC9" i="2"/>
  <c r="AB18" i="2"/>
  <c r="E4" i="5"/>
  <c r="G4" i="5" s="1"/>
  <c r="H6" i="4"/>
  <c r="P3" i="4"/>
  <c r="P6" i="4"/>
  <c r="H7" i="4"/>
  <c r="Q8" i="5"/>
  <c r="K10" i="5"/>
  <c r="D53" i="6"/>
  <c r="D6" i="4"/>
  <c r="D4" i="5"/>
  <c r="C4" i="5"/>
  <c r="D7" i="4"/>
  <c r="E7" i="4"/>
  <c r="G7" i="4" s="1"/>
  <c r="E4" i="4"/>
  <c r="G4" i="4" s="1"/>
  <c r="N7" i="4"/>
  <c r="P4" i="5"/>
  <c r="AB42" i="3"/>
  <c r="AD42" i="3" s="1"/>
  <c r="AA18" i="3"/>
  <c r="AD18" i="3" s="1"/>
  <c r="AB24" i="3"/>
  <c r="AD41" i="3"/>
  <c r="C3" i="4"/>
  <c r="AA340" i="1"/>
  <c r="AA332" i="1"/>
  <c r="AB328" i="1"/>
  <c r="AD328" i="1" s="1"/>
  <c r="AB312" i="1"/>
  <c r="AA288" i="1"/>
  <c r="AA280" i="1"/>
  <c r="AA242" i="1"/>
  <c r="AD137" i="1"/>
  <c r="AB118" i="1"/>
  <c r="AB81" i="1"/>
  <c r="AB12" i="1"/>
  <c r="AD12" i="1" s="1"/>
  <c r="P7" i="4"/>
  <c r="H3" i="4"/>
  <c r="I3" i="4" s="1"/>
  <c r="P8" i="4"/>
  <c r="Q8" i="4" s="1"/>
  <c r="E3" i="4"/>
  <c r="G3" i="4" s="1"/>
  <c r="O3" i="4" s="1"/>
  <c r="H5" i="4"/>
  <c r="E10" i="7"/>
  <c r="F12" i="6"/>
  <c r="G12" i="6" s="1"/>
  <c r="C53" i="6"/>
  <c r="D4" i="4"/>
  <c r="I3" i="5"/>
  <c r="E6" i="4"/>
  <c r="G6" i="4" s="1"/>
  <c r="O6" i="4" s="1"/>
  <c r="AB457" i="1"/>
  <c r="AC457" i="1" s="1"/>
  <c r="AA443" i="1"/>
  <c r="AB425" i="1"/>
  <c r="AB14" i="3"/>
  <c r="AA9" i="3"/>
  <c r="AD9" i="3" s="1"/>
  <c r="AA380" i="1"/>
  <c r="AA277" i="1"/>
  <c r="AA273" i="1"/>
  <c r="AA269" i="1"/>
  <c r="AA265" i="1"/>
  <c r="AA238" i="1"/>
  <c r="AA165" i="1"/>
  <c r="AD152" i="1"/>
  <c r="AA137" i="1"/>
  <c r="AE137" i="1" s="1"/>
  <c r="AF137" i="1" s="1"/>
  <c r="AB108" i="1"/>
  <c r="AD108" i="1" s="1"/>
  <c r="AB90" i="1"/>
  <c r="AD90" i="1" s="1"/>
  <c r="AA85" i="1"/>
  <c r="AB70" i="1"/>
  <c r="AD70" i="1" s="1"/>
  <c r="AA7" i="1"/>
  <c r="AC4" i="2"/>
  <c r="AE4" i="2" s="1"/>
  <c r="AE14" i="2"/>
  <c r="AB415" i="1"/>
  <c r="AB297" i="1"/>
  <c r="AA296" i="1"/>
  <c r="AA286" i="1"/>
  <c r="AB253" i="1"/>
  <c r="AA232" i="1"/>
  <c r="AB191" i="1"/>
  <c r="AC191" i="1" s="1"/>
  <c r="AE145" i="1"/>
  <c r="AF145" i="1" s="1"/>
  <c r="AB101" i="1"/>
  <c r="AD101" i="1" s="1"/>
  <c r="AA99" i="1"/>
  <c r="AA73" i="1"/>
  <c r="AD72" i="1"/>
  <c r="AB36" i="1"/>
  <c r="AD36" i="1" s="1"/>
  <c r="AA31" i="1"/>
  <c r="I8" i="5"/>
  <c r="I5" i="5"/>
  <c r="I8" i="4"/>
  <c r="AB188" i="1"/>
  <c r="AD188" i="1" s="1"/>
  <c r="AB180" i="1"/>
  <c r="AC180" i="1" s="1"/>
  <c r="AD96" i="1"/>
  <c r="AD84" i="1"/>
  <c r="Q10" i="5"/>
  <c r="AB465" i="1"/>
  <c r="AC465" i="1" s="1"/>
  <c r="AA464" i="1"/>
  <c r="AC462" i="1"/>
  <c r="AE462" i="1" s="1"/>
  <c r="AF462" i="1" s="1"/>
  <c r="AA452" i="1"/>
  <c r="AB431" i="1"/>
  <c r="AA249" i="1"/>
  <c r="AA248" i="1"/>
  <c r="AA222" i="1"/>
  <c r="AA210" i="1"/>
  <c r="AB185" i="1"/>
  <c r="AB150" i="1"/>
  <c r="AD150" i="1" s="1"/>
  <c r="AA107" i="1"/>
  <c r="AA96" i="1"/>
  <c r="AB94" i="1"/>
  <c r="AD94" i="1" s="1"/>
  <c r="AA84" i="1"/>
  <c r="AB82" i="1"/>
  <c r="AD82" i="1" s="1"/>
  <c r="K8" i="5"/>
  <c r="AB424" i="1"/>
  <c r="AC424" i="1" s="1"/>
  <c r="AB404" i="1"/>
  <c r="AC404" i="1" s="1"/>
  <c r="AA448" i="1"/>
  <c r="AB421" i="1"/>
  <c r="AA226" i="1"/>
  <c r="AB154" i="1"/>
  <c r="AD154" i="1" s="1"/>
  <c r="AA134" i="1"/>
  <c r="AD133" i="1"/>
  <c r="AA129" i="1"/>
  <c r="AB127" i="1"/>
  <c r="AD127" i="1" s="1"/>
  <c r="AD80" i="1"/>
  <c r="AB65" i="1"/>
  <c r="AB49" i="1"/>
  <c r="AA240" i="1"/>
  <c r="AA214" i="1"/>
  <c r="AA202" i="1"/>
  <c r="AA198" i="1"/>
  <c r="AA196" i="1"/>
  <c r="AD156" i="1"/>
  <c r="AA138" i="1"/>
  <c r="AA133" i="1"/>
  <c r="AA126" i="1"/>
  <c r="AA80" i="1"/>
  <c r="AB78" i="1"/>
  <c r="AD78" i="1" s="1"/>
  <c r="AA64" i="1"/>
  <c r="AB62" i="1"/>
  <c r="AD62" i="1" s="1"/>
  <c r="AA48" i="1"/>
  <c r="AA400" i="1"/>
  <c r="AA393" i="1"/>
  <c r="AB368" i="1"/>
  <c r="AC368" i="1" s="1"/>
  <c r="AB352" i="1"/>
  <c r="AB336" i="1"/>
  <c r="AB320" i="1"/>
  <c r="AB302" i="1"/>
  <c r="AD302" i="1" s="1"/>
  <c r="AB257" i="1"/>
  <c r="AB28" i="1"/>
  <c r="AB24" i="1"/>
  <c r="AD24" i="1" s="1"/>
  <c r="AB8" i="1"/>
  <c r="AD8" i="1" s="1"/>
  <c r="O10" i="5"/>
  <c r="I4" i="4"/>
  <c r="AB298" i="1"/>
  <c r="AB293" i="1"/>
  <c r="AC293" i="1" s="1"/>
  <c r="AA292" i="1"/>
  <c r="AA290" i="1"/>
  <c r="AA218" i="1"/>
  <c r="AA193" i="1"/>
  <c r="AB98" i="1"/>
  <c r="AD98" i="1" s="1"/>
  <c r="AA88" i="1"/>
  <c r="AB86" i="1"/>
  <c r="AD86" i="1" s="1"/>
  <c r="R8" i="5"/>
  <c r="U25" i="3"/>
  <c r="V25" i="3" s="1"/>
  <c r="AD7" i="3"/>
  <c r="AB10" i="3"/>
  <c r="AB20" i="3"/>
  <c r="AA4" i="3"/>
  <c r="AC5" i="3"/>
  <c r="U30" i="3"/>
  <c r="AD24" i="3"/>
  <c r="AB4" i="3"/>
  <c r="AA10" i="3"/>
  <c r="AB13" i="3"/>
  <c r="O8" i="4"/>
  <c r="AA13" i="3"/>
  <c r="AA20" i="3"/>
  <c r="AD20" i="3" s="1"/>
  <c r="O4" i="5"/>
  <c r="U32" i="3"/>
  <c r="U28" i="3"/>
  <c r="W28" i="3" s="1"/>
  <c r="AA21" i="3"/>
  <c r="AD21" i="3" s="1"/>
  <c r="I19" i="4"/>
  <c r="AC5" i="2"/>
  <c r="AC8" i="2"/>
  <c r="M22" i="4"/>
  <c r="F21" i="7"/>
  <c r="E21" i="7"/>
  <c r="E15" i="6" s="1"/>
  <c r="F15" i="6" s="1"/>
  <c r="G15" i="6" s="1"/>
  <c r="F10" i="7"/>
  <c r="T3" i="5"/>
  <c r="K3" i="5"/>
  <c r="Q3" i="5"/>
  <c r="R3" i="5" s="1"/>
  <c r="O3" i="5"/>
  <c r="Q5" i="4"/>
  <c r="O5" i="4"/>
  <c r="AD450" i="1"/>
  <c r="AC450" i="1"/>
  <c r="Q3" i="4"/>
  <c r="I7" i="4"/>
  <c r="K9" i="5"/>
  <c r="I9" i="4"/>
  <c r="T9" i="4"/>
  <c r="Q9" i="4"/>
  <c r="O9" i="4"/>
  <c r="K9" i="4"/>
  <c r="M9" i="4" s="1"/>
  <c r="O9" i="5"/>
  <c r="I9" i="5"/>
  <c r="T9" i="5"/>
  <c r="U9" i="5" s="1"/>
  <c r="Q9" i="5"/>
  <c r="Q7" i="4"/>
  <c r="AB268" i="1"/>
  <c r="AA268" i="1"/>
  <c r="AB252" i="1"/>
  <c r="AA252" i="1"/>
  <c r="AA245" i="1"/>
  <c r="AB245" i="1"/>
  <c r="AA237" i="1"/>
  <c r="AB237" i="1"/>
  <c r="AC237" i="1" s="1"/>
  <c r="AA229" i="1"/>
  <c r="AB229" i="1"/>
  <c r="AA221" i="1"/>
  <c r="AB221" i="1"/>
  <c r="AC221" i="1" s="1"/>
  <c r="I4" i="5"/>
  <c r="AD246" i="1"/>
  <c r="AC246" i="1"/>
  <c r="AD238" i="1"/>
  <c r="AC238" i="1"/>
  <c r="AD214" i="1"/>
  <c r="AC214" i="1"/>
  <c r="AD191" i="1"/>
  <c r="AA162" i="1"/>
  <c r="AB162" i="1"/>
  <c r="AA153" i="1"/>
  <c r="AB153" i="1"/>
  <c r="AC153" i="1" s="1"/>
  <c r="Q4" i="4"/>
  <c r="I5" i="4"/>
  <c r="Q6" i="5"/>
  <c r="T10" i="5"/>
  <c r="I10" i="5"/>
  <c r="O7" i="5"/>
  <c r="AB470" i="1"/>
  <c r="AB466" i="1"/>
  <c r="AB458" i="1"/>
  <c r="AC456" i="1"/>
  <c r="AB454" i="1"/>
  <c r="AD442" i="1"/>
  <c r="AD438" i="1"/>
  <c r="AD434" i="1"/>
  <c r="AD430" i="1"/>
  <c r="AB417" i="1"/>
  <c r="AB409" i="1"/>
  <c r="AC409" i="1" s="1"/>
  <c r="AB407" i="1"/>
  <c r="AC407" i="1" s="1"/>
  <c r="AB405" i="1"/>
  <c r="AC405" i="1" s="1"/>
  <c r="AB396" i="1"/>
  <c r="AC396" i="1" s="1"/>
  <c r="AB389" i="1"/>
  <c r="AB381" i="1"/>
  <c r="AB377" i="1"/>
  <c r="AB373" i="1"/>
  <c r="AB369" i="1"/>
  <c r="AB365" i="1"/>
  <c r="AB361" i="1"/>
  <c r="AB357" i="1"/>
  <c r="AB353" i="1"/>
  <c r="AB349" i="1"/>
  <c r="AB345" i="1"/>
  <c r="AB341" i="1"/>
  <c r="AB337" i="1"/>
  <c r="AB333" i="1"/>
  <c r="AB329" i="1"/>
  <c r="AB325" i="1"/>
  <c r="AB321" i="1"/>
  <c r="AB317" i="1"/>
  <c r="AB315" i="1"/>
  <c r="AD315" i="1" s="1"/>
  <c r="AA315" i="1"/>
  <c r="AA313" i="1"/>
  <c r="AB313" i="1"/>
  <c r="AD290" i="1"/>
  <c r="AC290" i="1"/>
  <c r="AD286" i="1"/>
  <c r="AC286" i="1"/>
  <c r="AA281" i="1"/>
  <c r="AB281" i="1"/>
  <c r="AB276" i="1"/>
  <c r="AA276" i="1"/>
  <c r="AA270" i="1"/>
  <c r="AB270" i="1"/>
  <c r="AB260" i="1"/>
  <c r="AA260" i="1"/>
  <c r="AA254" i="1"/>
  <c r="AB254" i="1"/>
  <c r="AA241" i="1"/>
  <c r="AB241" i="1"/>
  <c r="AD241" i="1" s="1"/>
  <c r="AA233" i="1"/>
  <c r="AB233" i="1"/>
  <c r="AA225" i="1"/>
  <c r="AB225" i="1"/>
  <c r="AA217" i="1"/>
  <c r="AB217" i="1"/>
  <c r="AA209" i="1"/>
  <c r="AB209" i="1"/>
  <c r="AD209" i="1" s="1"/>
  <c r="AA201" i="1"/>
  <c r="AB201" i="1"/>
  <c r="AD306" i="1"/>
  <c r="AC306" i="1"/>
  <c r="AA301" i="1"/>
  <c r="AB301" i="1"/>
  <c r="AA278" i="1"/>
  <c r="AB278" i="1"/>
  <c r="AA262" i="1"/>
  <c r="AB262" i="1"/>
  <c r="AA213" i="1"/>
  <c r="AB213" i="1"/>
  <c r="AA205" i="1"/>
  <c r="AB205" i="1"/>
  <c r="AA294" i="1"/>
  <c r="AB294" i="1"/>
  <c r="AD282" i="1"/>
  <c r="AC282" i="1"/>
  <c r="AB272" i="1"/>
  <c r="AA272" i="1"/>
  <c r="AA266" i="1"/>
  <c r="AB266" i="1"/>
  <c r="AB256" i="1"/>
  <c r="AC256" i="1" s="1"/>
  <c r="AA256" i="1"/>
  <c r="AA250" i="1"/>
  <c r="AB250" i="1"/>
  <c r="AD230" i="1"/>
  <c r="AC230" i="1"/>
  <c r="AD222" i="1"/>
  <c r="AC222" i="1"/>
  <c r="AD206" i="1"/>
  <c r="AC206" i="1"/>
  <c r="Q5" i="5"/>
  <c r="R5" i="5" s="1"/>
  <c r="G74" i="6" s="1"/>
  <c r="Q7" i="5"/>
  <c r="U8" i="5"/>
  <c r="AB463" i="1"/>
  <c r="AC463" i="1" s="1"/>
  <c r="AC460" i="1"/>
  <c r="AE460" i="1" s="1"/>
  <c r="AF460" i="1" s="1"/>
  <c r="AA456" i="1"/>
  <c r="AB447" i="1"/>
  <c r="AD447" i="1" s="1"/>
  <c r="AB444" i="1"/>
  <c r="AD444" i="1" s="1"/>
  <c r="AB440" i="1"/>
  <c r="AD440" i="1" s="1"/>
  <c r="AB436" i="1"/>
  <c r="AD436" i="1" s="1"/>
  <c r="AB432" i="1"/>
  <c r="AD432" i="1" s="1"/>
  <c r="AB428" i="1"/>
  <c r="AD428" i="1" s="1"/>
  <c r="AD427" i="1"/>
  <c r="AE427" i="1" s="1"/>
  <c r="AF427" i="1" s="1"/>
  <c r="J4" i="5" s="1"/>
  <c r="K4" i="5" s="1"/>
  <c r="AA383" i="1"/>
  <c r="AA379" i="1"/>
  <c r="AA375" i="1"/>
  <c r="AA371" i="1"/>
  <c r="AA367" i="1"/>
  <c r="AA363" i="1"/>
  <c r="AA359" i="1"/>
  <c r="AA355" i="1"/>
  <c r="AA351" i="1"/>
  <c r="AA347" i="1"/>
  <c r="AA343" i="1"/>
  <c r="AA339" i="1"/>
  <c r="AA335" i="1"/>
  <c r="AA331" i="1"/>
  <c r="AA327" i="1"/>
  <c r="AA323" i="1"/>
  <c r="AA319" i="1"/>
  <c r="AB311" i="1"/>
  <c r="AD311" i="1" s="1"/>
  <c r="AA311" i="1"/>
  <c r="AB308" i="1"/>
  <c r="AA308" i="1"/>
  <c r="AA306" i="1"/>
  <c r="AB300" i="1"/>
  <c r="AC300" i="1" s="1"/>
  <c r="AA300" i="1"/>
  <c r="AA274" i="1"/>
  <c r="AB274" i="1"/>
  <c r="AB264" i="1"/>
  <c r="AD264" i="1" s="1"/>
  <c r="AA264" i="1"/>
  <c r="AA258" i="1"/>
  <c r="AB258" i="1"/>
  <c r="AA244" i="1"/>
  <c r="AD242" i="1"/>
  <c r="AC242" i="1"/>
  <c r="AA236" i="1"/>
  <c r="AD234" i="1"/>
  <c r="AC234" i="1"/>
  <c r="AA228" i="1"/>
  <c r="AD226" i="1"/>
  <c r="AC226" i="1"/>
  <c r="AA220" i="1"/>
  <c r="AD218" i="1"/>
  <c r="AC218" i="1"/>
  <c r="AA212" i="1"/>
  <c r="AD210" i="1"/>
  <c r="AC210" i="1"/>
  <c r="AA204" i="1"/>
  <c r="AD202" i="1"/>
  <c r="AC202" i="1"/>
  <c r="AA181" i="1"/>
  <c r="AB181" i="1"/>
  <c r="AC181" i="1" s="1"/>
  <c r="AA166" i="1"/>
  <c r="AB166" i="1"/>
  <c r="AB307" i="1"/>
  <c r="AB305" i="1"/>
  <c r="AC305" i="1" s="1"/>
  <c r="AA304" i="1"/>
  <c r="AB289" i="1"/>
  <c r="AD198" i="1"/>
  <c r="AC198" i="1"/>
  <c r="AA197" i="1"/>
  <c r="AB197" i="1"/>
  <c r="AA189" i="1"/>
  <c r="AB189" i="1"/>
  <c r="AA172" i="1"/>
  <c r="AB172" i="1"/>
  <c r="AC172" i="1" s="1"/>
  <c r="AA146" i="1"/>
  <c r="AB146" i="1"/>
  <c r="AD146" i="1" s="1"/>
  <c r="AD194" i="1"/>
  <c r="AC194" i="1"/>
  <c r="AA169" i="1"/>
  <c r="AB169" i="1"/>
  <c r="AC169" i="1" s="1"/>
  <c r="AA157" i="1"/>
  <c r="AB157" i="1"/>
  <c r="AA149" i="1"/>
  <c r="AB149" i="1"/>
  <c r="AB173" i="1"/>
  <c r="AD173" i="1" s="1"/>
  <c r="AD32" i="1"/>
  <c r="AC32" i="1"/>
  <c r="AA143" i="1"/>
  <c r="AB143" i="1"/>
  <c r="AA139" i="1"/>
  <c r="AB139" i="1"/>
  <c r="AB135" i="1"/>
  <c r="AB131" i="1"/>
  <c r="AA125" i="1"/>
  <c r="AA122" i="1"/>
  <c r="AB115" i="1"/>
  <c r="AA112" i="1"/>
  <c r="AC110" i="1"/>
  <c r="AB105" i="1"/>
  <c r="AA100" i="1"/>
  <c r="AC98" i="1"/>
  <c r="AC74" i="1"/>
  <c r="AE74" i="1" s="1"/>
  <c r="AF74" i="1" s="1"/>
  <c r="AC66" i="1"/>
  <c r="AD64" i="1"/>
  <c r="AC58" i="1"/>
  <c r="AD56" i="1"/>
  <c r="AE56" i="1" s="1"/>
  <c r="AF56" i="1" s="1"/>
  <c r="AC50" i="1"/>
  <c r="AD48" i="1"/>
  <c r="AC36" i="1"/>
  <c r="AE36" i="1" s="1"/>
  <c r="AF36" i="1" s="1"/>
  <c r="AA32" i="1"/>
  <c r="AD30" i="1"/>
  <c r="AA27" i="1"/>
  <c r="AB25" i="1"/>
  <c r="AC24" i="1"/>
  <c r="AE24" i="1" s="1"/>
  <c r="AF24" i="1" s="1"/>
  <c r="AB21" i="1"/>
  <c r="AB17" i="1"/>
  <c r="AC16" i="1"/>
  <c r="AB13" i="1"/>
  <c r="AB9" i="1"/>
  <c r="AA6" i="1"/>
  <c r="AB123" i="1"/>
  <c r="AC119" i="1"/>
  <c r="AE119" i="1" s="1"/>
  <c r="AF119" i="1" s="1"/>
  <c r="AA117" i="1"/>
  <c r="AB111" i="1"/>
  <c r="AA103" i="1"/>
  <c r="AC101" i="1"/>
  <c r="AC94" i="1"/>
  <c r="AD92" i="1"/>
  <c r="AE92" i="1" s="1"/>
  <c r="AF92" i="1" s="1"/>
  <c r="AC78" i="1"/>
  <c r="AD76" i="1"/>
  <c r="AC70" i="1"/>
  <c r="AE70" i="1" s="1"/>
  <c r="AF70" i="1" s="1"/>
  <c r="AD68" i="1"/>
  <c r="AD60" i="1"/>
  <c r="AC54" i="1"/>
  <c r="AE54" i="1" s="1"/>
  <c r="AF54" i="1" s="1"/>
  <c r="AD52" i="1"/>
  <c r="AB41" i="1"/>
  <c r="AA26" i="1"/>
  <c r="AE26" i="1" s="1"/>
  <c r="AF26" i="1" s="1"/>
  <c r="AA19" i="1"/>
  <c r="AA18" i="1"/>
  <c r="AA11" i="1"/>
  <c r="AA10" i="1"/>
  <c r="AD6" i="1"/>
  <c r="AD39" i="3"/>
  <c r="U27" i="3"/>
  <c r="V27" i="3" s="1"/>
  <c r="AD22" i="3"/>
  <c r="AD28" i="3"/>
  <c r="AD11" i="3"/>
  <c r="AD17" i="3"/>
  <c r="AD40" i="3"/>
  <c r="AD36" i="3"/>
  <c r="AD34" i="3"/>
  <c r="AE12" i="2"/>
  <c r="AD12" i="2"/>
  <c r="G19" i="4"/>
  <c r="I22" i="4"/>
  <c r="K22" i="4"/>
  <c r="AB6" i="2"/>
  <c r="AC13" i="2"/>
  <c r="AB14" i="2"/>
  <c r="AC17" i="2"/>
  <c r="AC24" i="2"/>
  <c r="AD20" i="2"/>
  <c r="AF20" i="2" s="1"/>
  <c r="AG20" i="2" s="1"/>
  <c r="F32" i="7"/>
  <c r="O11" i="4"/>
  <c r="K11" i="4"/>
  <c r="M11" i="4" s="1"/>
  <c r="I11" i="4"/>
  <c r="Q11" i="4"/>
  <c r="T11" i="4"/>
  <c r="I14" i="4"/>
  <c r="K14" i="4"/>
  <c r="M14" i="4" s="1"/>
  <c r="Q14" i="4"/>
  <c r="O14" i="4"/>
  <c r="T14" i="4"/>
  <c r="O10" i="4"/>
  <c r="Q10" i="4"/>
  <c r="T10" i="4"/>
  <c r="I10" i="4"/>
  <c r="K10" i="4"/>
  <c r="M10" i="4" s="1"/>
  <c r="I12" i="4"/>
  <c r="O12" i="4"/>
  <c r="K12" i="4"/>
  <c r="M12" i="4" s="1"/>
  <c r="T12" i="4"/>
  <c r="Q12" i="4"/>
  <c r="B57" i="6"/>
  <c r="T13" i="4"/>
  <c r="K13" i="4"/>
  <c r="M13" i="4" s="1"/>
  <c r="O13" i="4"/>
  <c r="I13" i="4"/>
  <c r="Q13" i="4"/>
  <c r="AA449" i="1"/>
  <c r="AB449" i="1"/>
  <c r="G11" i="5"/>
  <c r="I6" i="5"/>
  <c r="T6" i="5"/>
  <c r="I7" i="5"/>
  <c r="R7" i="5" s="1"/>
  <c r="O8" i="5"/>
  <c r="K6" i="5"/>
  <c r="K7" i="5"/>
  <c r="U7" i="5" s="1"/>
  <c r="F53" i="6"/>
  <c r="AB469" i="1"/>
  <c r="AD465" i="1"/>
  <c r="AE465" i="1" s="1"/>
  <c r="AF465" i="1" s="1"/>
  <c r="AB459" i="1"/>
  <c r="AD455" i="1"/>
  <c r="AE455" i="1" s="1"/>
  <c r="AF455" i="1" s="1"/>
  <c r="AB453" i="1"/>
  <c r="AB445" i="1"/>
  <c r="AA445" i="1"/>
  <c r="AA437" i="1"/>
  <c r="AB437" i="1"/>
  <c r="AA429" i="1"/>
  <c r="AB429" i="1"/>
  <c r="AC411" i="1"/>
  <c r="AD411" i="1"/>
  <c r="V32" i="3"/>
  <c r="W32" i="3"/>
  <c r="AC380" i="1"/>
  <c r="AD380" i="1"/>
  <c r="AA338" i="1"/>
  <c r="AB338" i="1"/>
  <c r="AC331" i="1"/>
  <c r="AD331" i="1"/>
  <c r="AC316" i="1"/>
  <c r="AD316" i="1"/>
  <c r="AA239" i="1"/>
  <c r="AB239" i="1"/>
  <c r="AC232" i="1"/>
  <c r="AD232" i="1"/>
  <c r="AA175" i="1"/>
  <c r="AB175" i="1"/>
  <c r="E32" i="7"/>
  <c r="E16" i="6" s="1"/>
  <c r="F16" i="6" s="1"/>
  <c r="G16" i="6" s="1"/>
  <c r="K21" i="4"/>
  <c r="AC468" i="1"/>
  <c r="AE468" i="1" s="1"/>
  <c r="AF468" i="1" s="1"/>
  <c r="AC452" i="1"/>
  <c r="AE452" i="1" s="1"/>
  <c r="AF452" i="1" s="1"/>
  <c r="AC451" i="1"/>
  <c r="AD451" i="1"/>
  <c r="AC401" i="1"/>
  <c r="AD401" i="1"/>
  <c r="V28" i="3"/>
  <c r="AA354" i="1"/>
  <c r="AB354" i="1"/>
  <c r="AC347" i="1"/>
  <c r="AD347" i="1"/>
  <c r="AC332" i="1"/>
  <c r="AD332" i="1"/>
  <c r="I21" i="4"/>
  <c r="I24" i="4" s="1"/>
  <c r="AB467" i="1"/>
  <c r="AC464" i="1"/>
  <c r="AE464" i="1" s="1"/>
  <c r="AF464" i="1" s="1"/>
  <c r="AD463" i="1"/>
  <c r="AE463" i="1" s="1"/>
  <c r="AF463" i="1" s="1"/>
  <c r="AB461" i="1"/>
  <c r="AC448" i="1"/>
  <c r="AE448" i="1" s="1"/>
  <c r="AF448" i="1" s="1"/>
  <c r="AC447" i="1"/>
  <c r="AA441" i="1"/>
  <c r="AB441" i="1"/>
  <c r="AA433" i="1"/>
  <c r="AB433" i="1"/>
  <c r="AA419" i="1"/>
  <c r="AB419" i="1"/>
  <c r="AA414" i="1"/>
  <c r="AB414" i="1"/>
  <c r="AA391" i="1"/>
  <c r="AB391" i="1"/>
  <c r="AA370" i="1"/>
  <c r="AB370" i="1"/>
  <c r="AC363" i="1"/>
  <c r="AD363" i="1"/>
  <c r="AC348" i="1"/>
  <c r="AD348" i="1"/>
  <c r="AC217" i="1"/>
  <c r="AD217" i="1"/>
  <c r="AA446" i="1"/>
  <c r="AB446" i="1"/>
  <c r="AC421" i="1"/>
  <c r="AD421" i="1"/>
  <c r="AC12" i="3"/>
  <c r="AB12" i="3"/>
  <c r="AA12" i="3"/>
  <c r="AC29" i="3"/>
  <c r="AA29" i="3"/>
  <c r="AB29" i="3"/>
  <c r="AC379" i="1"/>
  <c r="AD379" i="1"/>
  <c r="AC364" i="1"/>
  <c r="AD364" i="1"/>
  <c r="AA322" i="1"/>
  <c r="AB322" i="1"/>
  <c r="AC315" i="1"/>
  <c r="AC415" i="1"/>
  <c r="AD415" i="1"/>
  <c r="AA406" i="1"/>
  <c r="AB406" i="1"/>
  <c r="AA399" i="1"/>
  <c r="AB399" i="1"/>
  <c r="AC393" i="1"/>
  <c r="AD393" i="1"/>
  <c r="V30" i="3"/>
  <c r="W30" i="3"/>
  <c r="T24" i="3"/>
  <c r="U24" i="3"/>
  <c r="AC8" i="3"/>
  <c r="AB8" i="3"/>
  <c r="AA8" i="3"/>
  <c r="AC25" i="3"/>
  <c r="AA25" i="3"/>
  <c r="AB25" i="3"/>
  <c r="AC43" i="3"/>
  <c r="AB43" i="3"/>
  <c r="AA43" i="3"/>
  <c r="AA378" i="1"/>
  <c r="AB378" i="1"/>
  <c r="AC372" i="1"/>
  <c r="AD372" i="1"/>
  <c r="AC371" i="1"/>
  <c r="AD371" i="1"/>
  <c r="AA362" i="1"/>
  <c r="AB362" i="1"/>
  <c r="AC356" i="1"/>
  <c r="AD356" i="1"/>
  <c r="AC355" i="1"/>
  <c r="AD355" i="1"/>
  <c r="AA346" i="1"/>
  <c r="AB346" i="1"/>
  <c r="AC340" i="1"/>
  <c r="AD340" i="1"/>
  <c r="AC339" i="1"/>
  <c r="AD339" i="1"/>
  <c r="AA330" i="1"/>
  <c r="AB330" i="1"/>
  <c r="AC324" i="1"/>
  <c r="AD324" i="1"/>
  <c r="AC323" i="1"/>
  <c r="AD323" i="1"/>
  <c r="AA314" i="1"/>
  <c r="AB314" i="1"/>
  <c r="AA271" i="1"/>
  <c r="AB271" i="1"/>
  <c r="AC264" i="1"/>
  <c r="AC249" i="1"/>
  <c r="AD249" i="1"/>
  <c r="AA207" i="1"/>
  <c r="AB207" i="1"/>
  <c r="AC200" i="1"/>
  <c r="AD200" i="1"/>
  <c r="AA192" i="1"/>
  <c r="AB192" i="1"/>
  <c r="AC22" i="2"/>
  <c r="AB22" i="2"/>
  <c r="AC425" i="1"/>
  <c r="AD425" i="1"/>
  <c r="AA423" i="1"/>
  <c r="AB423" i="1"/>
  <c r="AA416" i="1"/>
  <c r="AB416" i="1"/>
  <c r="AC413" i="1"/>
  <c r="AD413" i="1"/>
  <c r="AA403" i="1"/>
  <c r="AB403" i="1"/>
  <c r="AC397" i="1"/>
  <c r="AD397" i="1"/>
  <c r="AA387" i="1"/>
  <c r="AB387" i="1"/>
  <c r="V31" i="3"/>
  <c r="W31" i="3"/>
  <c r="AB19" i="3"/>
  <c r="AC19" i="3"/>
  <c r="AA19" i="3"/>
  <c r="AB27" i="3"/>
  <c r="AA27" i="3"/>
  <c r="AC30" i="3"/>
  <c r="AB30" i="3"/>
  <c r="AA382" i="1"/>
  <c r="AB382" i="1"/>
  <c r="AC376" i="1"/>
  <c r="AD376" i="1"/>
  <c r="AC375" i="1"/>
  <c r="AD375" i="1"/>
  <c r="AA366" i="1"/>
  <c r="AB366" i="1"/>
  <c r="AC360" i="1"/>
  <c r="AD360" i="1"/>
  <c r="AC359" i="1"/>
  <c r="AD359" i="1"/>
  <c r="C8" i="4"/>
  <c r="AA350" i="1"/>
  <c r="AB350" i="1"/>
  <c r="AC344" i="1"/>
  <c r="AD344" i="1"/>
  <c r="AC343" i="1"/>
  <c r="AD343" i="1"/>
  <c r="AA334" i="1"/>
  <c r="AB334" i="1"/>
  <c r="AC328" i="1"/>
  <c r="AC327" i="1"/>
  <c r="AD327" i="1"/>
  <c r="AA318" i="1"/>
  <c r="AB318" i="1"/>
  <c r="AC312" i="1"/>
  <c r="AD312" i="1"/>
  <c r="AC311" i="1"/>
  <c r="AC265" i="1"/>
  <c r="AD265" i="1"/>
  <c r="AA223" i="1"/>
  <c r="AB223" i="1"/>
  <c r="AC216" i="1"/>
  <c r="AD216" i="1"/>
  <c r="AC201" i="1"/>
  <c r="AD201" i="1"/>
  <c r="AA79" i="1"/>
  <c r="AB79" i="1"/>
  <c r="AC444" i="1"/>
  <c r="AE444" i="1" s="1"/>
  <c r="AF444" i="1" s="1"/>
  <c r="AC443" i="1"/>
  <c r="AD443" i="1"/>
  <c r="AA442" i="1"/>
  <c r="AE442" i="1" s="1"/>
  <c r="AF442" i="1" s="1"/>
  <c r="AC440" i="1"/>
  <c r="AE440" i="1" s="1"/>
  <c r="AF440" i="1" s="1"/>
  <c r="AC439" i="1"/>
  <c r="AD439" i="1"/>
  <c r="AA438" i="1"/>
  <c r="AE438" i="1" s="1"/>
  <c r="AF438" i="1" s="1"/>
  <c r="AC436" i="1"/>
  <c r="AE436" i="1" s="1"/>
  <c r="AF436" i="1" s="1"/>
  <c r="AC435" i="1"/>
  <c r="AD435" i="1"/>
  <c r="AA434" i="1"/>
  <c r="AE434" i="1" s="1"/>
  <c r="AF434" i="1" s="1"/>
  <c r="AC432" i="1"/>
  <c r="AE432" i="1" s="1"/>
  <c r="AF432" i="1" s="1"/>
  <c r="AC431" i="1"/>
  <c r="AD431" i="1"/>
  <c r="AA430" i="1"/>
  <c r="AC428" i="1"/>
  <c r="AE428" i="1" s="1"/>
  <c r="AF428" i="1" s="1"/>
  <c r="AC417" i="1"/>
  <c r="AD417" i="1"/>
  <c r="AA412" i="1"/>
  <c r="AB412" i="1"/>
  <c r="AA395" i="1"/>
  <c r="AB395" i="1"/>
  <c r="AC389" i="1"/>
  <c r="AD389" i="1"/>
  <c r="V29" i="3"/>
  <c r="W29" i="3"/>
  <c r="T23" i="3"/>
  <c r="U23" i="3"/>
  <c r="M4" i="5"/>
  <c r="AC6" i="3"/>
  <c r="AA6" i="3"/>
  <c r="AB6" i="3"/>
  <c r="AC23" i="3"/>
  <c r="AA23" i="3"/>
  <c r="AC383" i="1"/>
  <c r="AD383" i="1"/>
  <c r="AA374" i="1"/>
  <c r="AB374" i="1"/>
  <c r="AC367" i="1"/>
  <c r="AD367" i="1"/>
  <c r="AA358" i="1"/>
  <c r="AB358" i="1"/>
  <c r="AC352" i="1"/>
  <c r="AD352" i="1"/>
  <c r="AC351" i="1"/>
  <c r="AD351" i="1"/>
  <c r="AA342" i="1"/>
  <c r="AB342" i="1"/>
  <c r="AC336" i="1"/>
  <c r="AD336" i="1"/>
  <c r="AC335" i="1"/>
  <c r="AD335" i="1"/>
  <c r="AA326" i="1"/>
  <c r="AB326" i="1"/>
  <c r="AC320" i="1"/>
  <c r="AD320" i="1"/>
  <c r="AC319" i="1"/>
  <c r="AD319" i="1"/>
  <c r="AA310" i="1"/>
  <c r="AB310" i="1"/>
  <c r="AC309" i="1"/>
  <c r="AD309" i="1"/>
  <c r="AA255" i="1"/>
  <c r="AB255" i="1"/>
  <c r="AC248" i="1"/>
  <c r="AD248" i="1"/>
  <c r="AC233" i="1"/>
  <c r="AD233" i="1"/>
  <c r="AB426" i="1"/>
  <c r="AD424" i="1"/>
  <c r="AE424" i="1" s="1"/>
  <c r="AF424" i="1" s="1"/>
  <c r="AB422" i="1"/>
  <c r="AD420" i="1"/>
  <c r="AE420" i="1" s="1"/>
  <c r="AF420" i="1" s="1"/>
  <c r="AB418" i="1"/>
  <c r="AB410" i="1"/>
  <c r="AD409" i="1"/>
  <c r="AE409" i="1" s="1"/>
  <c r="AF409" i="1" s="1"/>
  <c r="AB408" i="1"/>
  <c r="AD404" i="1"/>
  <c r="AE404" i="1" s="1"/>
  <c r="AF404" i="1" s="1"/>
  <c r="AB402" i="1"/>
  <c r="AD400" i="1"/>
  <c r="AE400" i="1" s="1"/>
  <c r="AF400" i="1" s="1"/>
  <c r="AB398" i="1"/>
  <c r="AD396" i="1"/>
  <c r="AE396" i="1" s="1"/>
  <c r="AF396" i="1" s="1"/>
  <c r="AB394" i="1"/>
  <c r="AD392" i="1"/>
  <c r="AE392" i="1" s="1"/>
  <c r="AF392" i="1" s="1"/>
  <c r="AB390" i="1"/>
  <c r="AD388" i="1"/>
  <c r="AE388" i="1" s="1"/>
  <c r="AF388" i="1" s="1"/>
  <c r="AB386" i="1"/>
  <c r="U43" i="3"/>
  <c r="U42" i="3"/>
  <c r="U41" i="3"/>
  <c r="U40" i="3"/>
  <c r="U39" i="3"/>
  <c r="U38" i="3"/>
  <c r="U37" i="3"/>
  <c r="U36" i="3"/>
  <c r="U35" i="3"/>
  <c r="U34" i="3"/>
  <c r="U33" i="3"/>
  <c r="W26" i="3"/>
  <c r="X26" i="3" s="1"/>
  <c r="Y26" i="3" s="1"/>
  <c r="AE26" i="3" s="1"/>
  <c r="W25" i="3"/>
  <c r="X25" i="3" s="1"/>
  <c r="Y25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AC304" i="1"/>
  <c r="AD304" i="1"/>
  <c r="AD300" i="1"/>
  <c r="AC296" i="1"/>
  <c r="AD296" i="1"/>
  <c r="AC292" i="1"/>
  <c r="AD292" i="1"/>
  <c r="AC288" i="1"/>
  <c r="AD288" i="1"/>
  <c r="AA283" i="1"/>
  <c r="AB283" i="1"/>
  <c r="AC281" i="1"/>
  <c r="AD281" i="1"/>
  <c r="AC280" i="1"/>
  <c r="AD280" i="1"/>
  <c r="AE280" i="1" s="1"/>
  <c r="AF280" i="1" s="1"/>
  <c r="AA275" i="1"/>
  <c r="AB275" i="1"/>
  <c r="AC269" i="1"/>
  <c r="AD269" i="1"/>
  <c r="AC268" i="1"/>
  <c r="AD268" i="1"/>
  <c r="AA259" i="1"/>
  <c r="AB259" i="1"/>
  <c r="AC253" i="1"/>
  <c r="AD253" i="1"/>
  <c r="AC252" i="1"/>
  <c r="AD252" i="1"/>
  <c r="AA243" i="1"/>
  <c r="AB243" i="1"/>
  <c r="AD237" i="1"/>
  <c r="AC236" i="1"/>
  <c r="AD236" i="1"/>
  <c r="AA227" i="1"/>
  <c r="AB227" i="1"/>
  <c r="AC220" i="1"/>
  <c r="AD220" i="1"/>
  <c r="AA211" i="1"/>
  <c r="AB211" i="1"/>
  <c r="AC205" i="1"/>
  <c r="AD205" i="1"/>
  <c r="AC204" i="1"/>
  <c r="AD204" i="1"/>
  <c r="AA195" i="1"/>
  <c r="AB195" i="1"/>
  <c r="AB190" i="1"/>
  <c r="AA190" i="1"/>
  <c r="AC189" i="1"/>
  <c r="AD189" i="1"/>
  <c r="AA187" i="1"/>
  <c r="AB187" i="1"/>
  <c r="AC177" i="1"/>
  <c r="AD177" i="1"/>
  <c r="AA168" i="1"/>
  <c r="AB168" i="1"/>
  <c r="AA63" i="1"/>
  <c r="AB63" i="1"/>
  <c r="AC273" i="1"/>
  <c r="AD273" i="1"/>
  <c r="AC272" i="1"/>
  <c r="AD272" i="1"/>
  <c r="AA263" i="1"/>
  <c r="AB263" i="1"/>
  <c r="AC257" i="1"/>
  <c r="AD257" i="1"/>
  <c r="AA247" i="1"/>
  <c r="AB247" i="1"/>
  <c r="AC241" i="1"/>
  <c r="AC240" i="1"/>
  <c r="AD240" i="1"/>
  <c r="AA231" i="1"/>
  <c r="AB231" i="1"/>
  <c r="AC225" i="1"/>
  <c r="AD225" i="1"/>
  <c r="AC224" i="1"/>
  <c r="AD224" i="1"/>
  <c r="AA215" i="1"/>
  <c r="AB215" i="1"/>
  <c r="AC209" i="1"/>
  <c r="AC208" i="1"/>
  <c r="AD208" i="1"/>
  <c r="AA199" i="1"/>
  <c r="AB199" i="1"/>
  <c r="AC193" i="1"/>
  <c r="AD193" i="1"/>
  <c r="AB186" i="1"/>
  <c r="AA186" i="1"/>
  <c r="AC185" i="1"/>
  <c r="AD185" i="1"/>
  <c r="AA47" i="1"/>
  <c r="AB47" i="1"/>
  <c r="AA303" i="1"/>
  <c r="AB303" i="1"/>
  <c r="AC301" i="1"/>
  <c r="AD301" i="1"/>
  <c r="AA299" i="1"/>
  <c r="AB299" i="1"/>
  <c r="AC297" i="1"/>
  <c r="AD297" i="1"/>
  <c r="AA295" i="1"/>
  <c r="AB295" i="1"/>
  <c r="AA291" i="1"/>
  <c r="AB291" i="1"/>
  <c r="AC289" i="1"/>
  <c r="AD289" i="1"/>
  <c r="AA287" i="1"/>
  <c r="AB287" i="1"/>
  <c r="AC285" i="1"/>
  <c r="AD285" i="1"/>
  <c r="AC284" i="1"/>
  <c r="AD284" i="1"/>
  <c r="AA279" i="1"/>
  <c r="AB279" i="1"/>
  <c r="AC277" i="1"/>
  <c r="AD277" i="1"/>
  <c r="AC276" i="1"/>
  <c r="AE276" i="1" s="1"/>
  <c r="AF276" i="1" s="1"/>
  <c r="AD276" i="1"/>
  <c r="AA267" i="1"/>
  <c r="AB267" i="1"/>
  <c r="AC261" i="1"/>
  <c r="AD261" i="1"/>
  <c r="AC260" i="1"/>
  <c r="AD260" i="1"/>
  <c r="AA251" i="1"/>
  <c r="AB251" i="1"/>
  <c r="AC245" i="1"/>
  <c r="AD245" i="1"/>
  <c r="AC244" i="1"/>
  <c r="AD244" i="1"/>
  <c r="AA235" i="1"/>
  <c r="AB235" i="1"/>
  <c r="AC229" i="1"/>
  <c r="AD229" i="1"/>
  <c r="AC228" i="1"/>
  <c r="AD228" i="1"/>
  <c r="AA219" i="1"/>
  <c r="AB219" i="1"/>
  <c r="AE218" i="1"/>
  <c r="AF218" i="1" s="1"/>
  <c r="AC213" i="1"/>
  <c r="AD213" i="1"/>
  <c r="AC212" i="1"/>
  <c r="AD212" i="1"/>
  <c r="AA203" i="1"/>
  <c r="AB203" i="1"/>
  <c r="AC197" i="1"/>
  <c r="AD197" i="1"/>
  <c r="AC196" i="1"/>
  <c r="AD196" i="1"/>
  <c r="AA95" i="1"/>
  <c r="AB95" i="1"/>
  <c r="AC173" i="1"/>
  <c r="AA171" i="1"/>
  <c r="AB171" i="1"/>
  <c r="AC166" i="1"/>
  <c r="AD166" i="1"/>
  <c r="AA164" i="1"/>
  <c r="AB164" i="1"/>
  <c r="AA160" i="1"/>
  <c r="AB160" i="1"/>
  <c r="AB159" i="1"/>
  <c r="AA159" i="1"/>
  <c r="AA151" i="1"/>
  <c r="AB151" i="1"/>
  <c r="AA109" i="1"/>
  <c r="AB109" i="1"/>
  <c r="AC104" i="1"/>
  <c r="AD104" i="1"/>
  <c r="AA83" i="1"/>
  <c r="AB83" i="1"/>
  <c r="AA67" i="1"/>
  <c r="AB67" i="1"/>
  <c r="AA51" i="1"/>
  <c r="AB51" i="1"/>
  <c r="AA183" i="1"/>
  <c r="AB183" i="1"/>
  <c r="AC162" i="1"/>
  <c r="AD162" i="1"/>
  <c r="AD161" i="1"/>
  <c r="AC161" i="1"/>
  <c r="AC142" i="1"/>
  <c r="AD142" i="1"/>
  <c r="AC138" i="1"/>
  <c r="AD138" i="1"/>
  <c r="AC134" i="1"/>
  <c r="AD134" i="1"/>
  <c r="AA113" i="1"/>
  <c r="AB113" i="1"/>
  <c r="AA87" i="1"/>
  <c r="AB87" i="1"/>
  <c r="AA71" i="1"/>
  <c r="AB71" i="1"/>
  <c r="AA55" i="1"/>
  <c r="AB55" i="1"/>
  <c r="AA37" i="1"/>
  <c r="AB37" i="1"/>
  <c r="AD181" i="1"/>
  <c r="AA179" i="1"/>
  <c r="AB179" i="1"/>
  <c r="AA155" i="1"/>
  <c r="AB155" i="1"/>
  <c r="AA147" i="1"/>
  <c r="AB147" i="1"/>
  <c r="AA91" i="1"/>
  <c r="AB91" i="1"/>
  <c r="AA75" i="1"/>
  <c r="AB75" i="1"/>
  <c r="AA59" i="1"/>
  <c r="AB59" i="1"/>
  <c r="AD9" i="1"/>
  <c r="AC9" i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9" i="1"/>
  <c r="AE169" i="1" s="1"/>
  <c r="AF169" i="1" s="1"/>
  <c r="AB167" i="1"/>
  <c r="AD165" i="1"/>
  <c r="AE165" i="1" s="1"/>
  <c r="AF165" i="1" s="1"/>
  <c r="AB163" i="1"/>
  <c r="AC158" i="1"/>
  <c r="AC157" i="1"/>
  <c r="AD157" i="1"/>
  <c r="AA156" i="1"/>
  <c r="AE156" i="1" s="1"/>
  <c r="AF156" i="1" s="1"/>
  <c r="AD153" i="1"/>
  <c r="AA152" i="1"/>
  <c r="AC150" i="1"/>
  <c r="AE150" i="1" s="1"/>
  <c r="AF150" i="1" s="1"/>
  <c r="AC149" i="1"/>
  <c r="AD149" i="1"/>
  <c r="AA148" i="1"/>
  <c r="AE148" i="1" s="1"/>
  <c r="AF148" i="1" s="1"/>
  <c r="AC146" i="1"/>
  <c r="AE146" i="1" s="1"/>
  <c r="AF146" i="1" s="1"/>
  <c r="AC130" i="1"/>
  <c r="AD130" i="1"/>
  <c r="AC129" i="1"/>
  <c r="AD129" i="1"/>
  <c r="AC126" i="1"/>
  <c r="AD126" i="1"/>
  <c r="AC125" i="1"/>
  <c r="AD125" i="1"/>
  <c r="AC122" i="1"/>
  <c r="AD122" i="1"/>
  <c r="AC121" i="1"/>
  <c r="AD121" i="1"/>
  <c r="AC118" i="1"/>
  <c r="AD118" i="1"/>
  <c r="AC117" i="1"/>
  <c r="AD117" i="1"/>
  <c r="AC114" i="1"/>
  <c r="AD114" i="1"/>
  <c r="AB42" i="1"/>
  <c r="AA42" i="1"/>
  <c r="AA132" i="1"/>
  <c r="AB132" i="1"/>
  <c r="AA128" i="1"/>
  <c r="AB128" i="1"/>
  <c r="AA124" i="1"/>
  <c r="AB124" i="1"/>
  <c r="AA120" i="1"/>
  <c r="AB120" i="1"/>
  <c r="AA116" i="1"/>
  <c r="AB116" i="1"/>
  <c r="AE158" i="1"/>
  <c r="AF158" i="1" s="1"/>
  <c r="AA144" i="1"/>
  <c r="AB144" i="1"/>
  <c r="AA140" i="1"/>
  <c r="AB140" i="1"/>
  <c r="AA136" i="1"/>
  <c r="AB136" i="1"/>
  <c r="AC100" i="1"/>
  <c r="AD100" i="1"/>
  <c r="AE96" i="1"/>
  <c r="AF96" i="1" s="1"/>
  <c r="AE88" i="1"/>
  <c r="AF88" i="1" s="1"/>
  <c r="AE84" i="1"/>
  <c r="AF84" i="1" s="1"/>
  <c r="AE80" i="1"/>
  <c r="AF80" i="1" s="1"/>
  <c r="AE76" i="1"/>
  <c r="AF76" i="1" s="1"/>
  <c r="AE72" i="1"/>
  <c r="AF72" i="1" s="1"/>
  <c r="AE68" i="1"/>
  <c r="AF68" i="1" s="1"/>
  <c r="AE64" i="1"/>
  <c r="AF64" i="1" s="1"/>
  <c r="AE60" i="1"/>
  <c r="AF60" i="1" s="1"/>
  <c r="AE52" i="1"/>
  <c r="AF52" i="1" s="1"/>
  <c r="AE48" i="1"/>
  <c r="AF48" i="1" s="1"/>
  <c r="AC97" i="1"/>
  <c r="AD97" i="1"/>
  <c r="AC93" i="1"/>
  <c r="AD93" i="1"/>
  <c r="AC89" i="1"/>
  <c r="AD89" i="1"/>
  <c r="AC85" i="1"/>
  <c r="AD85" i="1"/>
  <c r="AC81" i="1"/>
  <c r="AD81" i="1"/>
  <c r="AC77" i="1"/>
  <c r="AD77" i="1"/>
  <c r="AC73" i="1"/>
  <c r="AD73" i="1"/>
  <c r="AC69" i="1"/>
  <c r="AD69" i="1"/>
  <c r="AC65" i="1"/>
  <c r="AD65" i="1"/>
  <c r="AC61" i="1"/>
  <c r="AD61" i="1"/>
  <c r="AC57" i="1"/>
  <c r="AD57" i="1"/>
  <c r="AC53" i="1"/>
  <c r="AD53" i="1"/>
  <c r="AC49" i="1"/>
  <c r="AD49" i="1"/>
  <c r="AB46" i="1"/>
  <c r="AA46" i="1"/>
  <c r="AC41" i="1"/>
  <c r="AD41" i="1"/>
  <c r="AB34" i="1"/>
  <c r="AA34" i="1"/>
  <c r="AC27" i="1"/>
  <c r="AD27" i="1"/>
  <c r="AD17" i="1"/>
  <c r="AC17" i="1"/>
  <c r="AE17" i="1" s="1"/>
  <c r="AF17" i="1" s="1"/>
  <c r="AD6" i="2"/>
  <c r="AE6" i="2"/>
  <c r="AD17" i="2"/>
  <c r="AE17" i="2"/>
  <c r="AB19" i="2"/>
  <c r="AC19" i="2"/>
  <c r="AC112" i="1"/>
  <c r="AE112" i="1" s="1"/>
  <c r="AF112" i="1" s="1"/>
  <c r="AA110" i="1"/>
  <c r="AE110" i="1" s="1"/>
  <c r="AF110" i="1" s="1"/>
  <c r="AC108" i="1"/>
  <c r="AE108" i="1" s="1"/>
  <c r="AF108" i="1" s="1"/>
  <c r="AE101" i="1"/>
  <c r="AF101" i="1" s="1"/>
  <c r="AC45" i="1"/>
  <c r="AD45" i="1"/>
  <c r="AD40" i="1"/>
  <c r="AC40" i="1"/>
  <c r="AA39" i="1"/>
  <c r="AB39" i="1"/>
  <c r="AD28" i="1"/>
  <c r="AC28" i="1"/>
  <c r="AD25" i="1"/>
  <c r="AC25" i="1"/>
  <c r="AB14" i="1"/>
  <c r="AA14" i="1"/>
  <c r="AC11" i="1"/>
  <c r="AD11" i="1"/>
  <c r="AD107" i="1"/>
  <c r="AA106" i="1"/>
  <c r="AB106" i="1"/>
  <c r="AD103" i="1"/>
  <c r="AE103" i="1" s="1"/>
  <c r="AF103" i="1" s="1"/>
  <c r="AA102" i="1"/>
  <c r="AB102" i="1"/>
  <c r="AD99" i="1"/>
  <c r="AE99" i="1" s="1"/>
  <c r="AF99" i="1" s="1"/>
  <c r="AE98" i="1"/>
  <c r="AF98" i="1" s="1"/>
  <c r="AE94" i="1"/>
  <c r="AF94" i="1" s="1"/>
  <c r="AE78" i="1"/>
  <c r="AF78" i="1" s="1"/>
  <c r="AE66" i="1"/>
  <c r="AF66" i="1" s="1"/>
  <c r="AE58" i="1"/>
  <c r="AF58" i="1" s="1"/>
  <c r="AE50" i="1"/>
  <c r="AF50" i="1" s="1"/>
  <c r="AD44" i="1"/>
  <c r="AC44" i="1"/>
  <c r="AA43" i="1"/>
  <c r="AB43" i="1"/>
  <c r="AE40" i="1"/>
  <c r="AF40" i="1" s="1"/>
  <c r="AB38" i="1"/>
  <c r="AA38" i="1"/>
  <c r="AB22" i="1"/>
  <c r="AA22" i="1"/>
  <c r="AC19" i="1"/>
  <c r="AD19" i="1"/>
  <c r="AC31" i="1"/>
  <c r="AD31" i="1"/>
  <c r="AA30" i="1"/>
  <c r="AE30" i="1" s="1"/>
  <c r="AF30" i="1" s="1"/>
  <c r="AA29" i="1"/>
  <c r="AB29" i="1"/>
  <c r="AA23" i="1"/>
  <c r="AC20" i="1"/>
  <c r="AE20" i="1" s="1"/>
  <c r="AF20" i="1" s="1"/>
  <c r="AC18" i="1"/>
  <c r="AD18" i="1"/>
  <c r="AE16" i="1"/>
  <c r="AF16" i="1" s="1"/>
  <c r="AA15" i="1"/>
  <c r="AC12" i="1"/>
  <c r="AE12" i="1" s="1"/>
  <c r="AF12" i="1" s="1"/>
  <c r="AC10" i="1"/>
  <c r="AD10" i="1"/>
  <c r="AD5" i="2"/>
  <c r="AE5" i="2"/>
  <c r="AB7" i="2"/>
  <c r="AC7" i="2"/>
  <c r="AE16" i="2"/>
  <c r="AD16" i="2"/>
  <c r="AC35" i="1"/>
  <c r="AD35" i="1"/>
  <c r="AA33" i="1"/>
  <c r="AB33" i="1"/>
  <c r="AC23" i="1"/>
  <c r="AD23" i="1"/>
  <c r="AC15" i="1"/>
  <c r="AD15" i="1"/>
  <c r="AC10" i="2"/>
  <c r="AB10" i="2"/>
  <c r="AC7" i="1"/>
  <c r="AD7" i="1"/>
  <c r="AA5" i="1"/>
  <c r="AB5" i="1"/>
  <c r="AD13" i="2"/>
  <c r="AE13" i="2"/>
  <c r="AB15" i="2"/>
  <c r="AC15" i="2"/>
  <c r="AD9" i="2"/>
  <c r="AE9" i="2"/>
  <c r="AB11" i="2"/>
  <c r="AC11" i="2"/>
  <c r="AE18" i="2"/>
  <c r="AF18" i="2" s="1"/>
  <c r="AG18" i="2" s="1"/>
  <c r="AD21" i="2"/>
  <c r="AE21" i="2"/>
  <c r="AB23" i="2"/>
  <c r="AC23" i="2"/>
  <c r="AE57" i="1" l="1"/>
  <c r="AF57" i="1" s="1"/>
  <c r="AE81" i="1"/>
  <c r="AF81" i="1" s="1"/>
  <c r="AE97" i="1"/>
  <c r="AF97" i="1" s="1"/>
  <c r="AE177" i="1"/>
  <c r="AF177" i="1" s="1"/>
  <c r="AE189" i="1"/>
  <c r="AF189" i="1" s="1"/>
  <c r="AE214" i="1"/>
  <c r="AF214" i="1" s="1"/>
  <c r="AE246" i="1"/>
  <c r="AF246" i="1" s="1"/>
  <c r="AE65" i="1"/>
  <c r="AF65" i="1" s="1"/>
  <c r="AE89" i="1"/>
  <c r="AF89" i="1" s="1"/>
  <c r="U11" i="4"/>
  <c r="AD5" i="3"/>
  <c r="AD4" i="2"/>
  <c r="AF4" i="2" s="1"/>
  <c r="AG4" i="2" s="1"/>
  <c r="AE41" i="1"/>
  <c r="AF41" i="1" s="1"/>
  <c r="AE117" i="1"/>
  <c r="AF117" i="1" s="1"/>
  <c r="AE121" i="1"/>
  <c r="AF121" i="1" s="1"/>
  <c r="AE125" i="1"/>
  <c r="AF125" i="1" s="1"/>
  <c r="AE129" i="1"/>
  <c r="AF129" i="1" s="1"/>
  <c r="AE185" i="1"/>
  <c r="AF185" i="1" s="1"/>
  <c r="U13" i="4"/>
  <c r="Q4" i="5"/>
  <c r="R4" i="5" s="1"/>
  <c r="G73" i="6" s="1"/>
  <c r="Q6" i="4"/>
  <c r="O4" i="4"/>
  <c r="AE27" i="1"/>
  <c r="AF27" i="1" s="1"/>
  <c r="AE49" i="1"/>
  <c r="AF49" i="1" s="1"/>
  <c r="AE224" i="1"/>
  <c r="AF224" i="1" s="1"/>
  <c r="AE421" i="1"/>
  <c r="AF421" i="1" s="1"/>
  <c r="AE173" i="1"/>
  <c r="AF173" i="1" s="1"/>
  <c r="AE202" i="1"/>
  <c r="AF202" i="1" s="1"/>
  <c r="AE234" i="1"/>
  <c r="AF234" i="1" s="1"/>
  <c r="AE206" i="1"/>
  <c r="AF206" i="1" s="1"/>
  <c r="AE286" i="1"/>
  <c r="AF286" i="1" s="1"/>
  <c r="R10" i="5"/>
  <c r="R8" i="4"/>
  <c r="G68" i="6" s="1"/>
  <c r="O7" i="4"/>
  <c r="R4" i="4"/>
  <c r="G64" i="6" s="1"/>
  <c r="AE133" i="1"/>
  <c r="AF133" i="1" s="1"/>
  <c r="AE220" i="1"/>
  <c r="AF220" i="1" s="1"/>
  <c r="R3" i="4"/>
  <c r="X32" i="3"/>
  <c r="Y32" i="3" s="1"/>
  <c r="AD13" i="3"/>
  <c r="AD10" i="3"/>
  <c r="O11" i="5"/>
  <c r="D22" i="6" s="1"/>
  <c r="F22" i="6" s="1"/>
  <c r="G22" i="6" s="1"/>
  <c r="X30" i="3"/>
  <c r="Y30" i="3" s="1"/>
  <c r="AD4" i="3"/>
  <c r="AD32" i="3"/>
  <c r="AD14" i="3"/>
  <c r="AE375" i="1"/>
  <c r="AF375" i="1" s="1"/>
  <c r="AE331" i="1"/>
  <c r="AF331" i="1" s="1"/>
  <c r="AE380" i="1"/>
  <c r="AF380" i="1" s="1"/>
  <c r="G15" i="4"/>
  <c r="AC82" i="1"/>
  <c r="AE82" i="1" s="1"/>
  <c r="AF82" i="1" s="1"/>
  <c r="R5" i="4"/>
  <c r="G65" i="6" s="1"/>
  <c r="AF9" i="2"/>
  <c r="AG9" i="2" s="1"/>
  <c r="W27" i="3"/>
  <c r="X27" i="3" s="1"/>
  <c r="Y27" i="3" s="1"/>
  <c r="AE430" i="1"/>
  <c r="AF430" i="1" s="1"/>
  <c r="AC154" i="1"/>
  <c r="AE154" i="1" s="1"/>
  <c r="AF154" i="1" s="1"/>
  <c r="AE196" i="1"/>
  <c r="AF196" i="1" s="1"/>
  <c r="AE229" i="1"/>
  <c r="AF229" i="1" s="1"/>
  <c r="AD293" i="1"/>
  <c r="AD305" i="1"/>
  <c r="AE305" i="1" s="1"/>
  <c r="AF305" i="1" s="1"/>
  <c r="AC188" i="1"/>
  <c r="AD256" i="1"/>
  <c r="AE256" i="1" s="1"/>
  <c r="AF256" i="1" s="1"/>
  <c r="AD221" i="1"/>
  <c r="AE221" i="1" s="1"/>
  <c r="AF221" i="1" s="1"/>
  <c r="AD368" i="1"/>
  <c r="AE368" i="1" s="1"/>
  <c r="AF368" i="1" s="1"/>
  <c r="AD405" i="1"/>
  <c r="AE265" i="1"/>
  <c r="AF265" i="1" s="1"/>
  <c r="X31" i="3"/>
  <c r="Y31" i="3" s="1"/>
  <c r="S5" i="4" s="1"/>
  <c r="T5" i="4" s="1"/>
  <c r="AD457" i="1"/>
  <c r="AE457" i="1" s="1"/>
  <c r="AF457" i="1" s="1"/>
  <c r="AF14" i="2"/>
  <c r="AG14" i="2" s="1"/>
  <c r="AC62" i="1"/>
  <c r="AE62" i="1" s="1"/>
  <c r="AF62" i="1" s="1"/>
  <c r="AC8" i="1"/>
  <c r="AE8" i="1" s="1"/>
  <c r="AF8" i="1" s="1"/>
  <c r="AC90" i="1"/>
  <c r="AE90" i="1" s="1"/>
  <c r="AF90" i="1" s="1"/>
  <c r="AE32" i="1"/>
  <c r="AF32" i="1" s="1"/>
  <c r="AE210" i="1"/>
  <c r="AF210" i="1" s="1"/>
  <c r="AE242" i="1"/>
  <c r="AF242" i="1" s="1"/>
  <c r="AE222" i="1"/>
  <c r="AF222" i="1" s="1"/>
  <c r="AE282" i="1"/>
  <c r="AF282" i="1" s="1"/>
  <c r="AF13" i="2"/>
  <c r="AG13" i="2" s="1"/>
  <c r="AF5" i="2"/>
  <c r="AG5" i="2" s="1"/>
  <c r="AE107" i="1"/>
  <c r="AF107" i="1" s="1"/>
  <c r="J4" i="4" s="1"/>
  <c r="K4" i="4" s="1"/>
  <c r="M4" i="4" s="1"/>
  <c r="AE73" i="1"/>
  <c r="AF73" i="1" s="1"/>
  <c r="AE152" i="1"/>
  <c r="AF152" i="1" s="1"/>
  <c r="AE9" i="1"/>
  <c r="AF9" i="1" s="1"/>
  <c r="AE241" i="1"/>
  <c r="AF241" i="1" s="1"/>
  <c r="AD407" i="1"/>
  <c r="AE407" i="1" s="1"/>
  <c r="AF407" i="1" s="1"/>
  <c r="AE359" i="1"/>
  <c r="AF359" i="1" s="1"/>
  <c r="AE32" i="3"/>
  <c r="R6" i="5"/>
  <c r="AC86" i="1"/>
  <c r="AE86" i="1" s="1"/>
  <c r="AF86" i="1" s="1"/>
  <c r="AC127" i="1"/>
  <c r="AE127" i="1" s="1"/>
  <c r="AF127" i="1" s="1"/>
  <c r="U10" i="5"/>
  <c r="I6" i="4"/>
  <c r="R6" i="4" s="1"/>
  <c r="G66" i="6" s="1"/>
  <c r="AE226" i="1"/>
  <c r="AF226" i="1" s="1"/>
  <c r="AE230" i="1"/>
  <c r="AF230" i="1" s="1"/>
  <c r="AE217" i="1"/>
  <c r="AF217" i="1" s="1"/>
  <c r="AE11" i="1"/>
  <c r="AF11" i="1" s="1"/>
  <c r="AE44" i="1"/>
  <c r="AF44" i="1" s="1"/>
  <c r="AE100" i="1"/>
  <c r="AF100" i="1" s="1"/>
  <c r="AE181" i="1"/>
  <c r="AF181" i="1" s="1"/>
  <c r="AE260" i="1"/>
  <c r="AF260" i="1" s="1"/>
  <c r="AE367" i="1"/>
  <c r="AF367" i="1" s="1"/>
  <c r="AE264" i="1"/>
  <c r="AF264" i="1" s="1"/>
  <c r="J6" i="4" s="1"/>
  <c r="K6" i="4" s="1"/>
  <c r="M6" i="4" s="1"/>
  <c r="AE45" i="1"/>
  <c r="AF45" i="1" s="1"/>
  <c r="AE166" i="1"/>
  <c r="AF166" i="1" s="1"/>
  <c r="AE297" i="1"/>
  <c r="AF297" i="1" s="1"/>
  <c r="AE209" i="1"/>
  <c r="AF209" i="1" s="1"/>
  <c r="AE273" i="1"/>
  <c r="AF273" i="1" s="1"/>
  <c r="AE268" i="1"/>
  <c r="AF268" i="1" s="1"/>
  <c r="AE351" i="1"/>
  <c r="AF351" i="1" s="1"/>
  <c r="J8" i="4" s="1"/>
  <c r="K8" i="4" s="1"/>
  <c r="M8" i="4" s="1"/>
  <c r="AE389" i="1"/>
  <c r="AF389" i="1" s="1"/>
  <c r="AE312" i="1"/>
  <c r="AF312" i="1" s="1"/>
  <c r="AE415" i="1"/>
  <c r="AF415" i="1" s="1"/>
  <c r="AE363" i="1"/>
  <c r="AF363" i="1" s="1"/>
  <c r="AE332" i="1"/>
  <c r="AF332" i="1" s="1"/>
  <c r="AE198" i="1"/>
  <c r="AF198" i="1" s="1"/>
  <c r="R7" i="4"/>
  <c r="G67" i="6" s="1"/>
  <c r="AD298" i="1"/>
  <c r="AC298" i="1"/>
  <c r="AC302" i="1"/>
  <c r="AE302" i="1" s="1"/>
  <c r="AF302" i="1" s="1"/>
  <c r="AE450" i="1"/>
  <c r="AF450" i="1" s="1"/>
  <c r="AE212" i="1"/>
  <c r="AF212" i="1" s="1"/>
  <c r="AE245" i="1"/>
  <c r="AF245" i="1" s="1"/>
  <c r="AE233" i="1"/>
  <c r="AF233" i="1" s="1"/>
  <c r="AE343" i="1"/>
  <c r="AF343" i="1" s="1"/>
  <c r="AE425" i="1"/>
  <c r="AF425" i="1" s="1"/>
  <c r="AD23" i="3"/>
  <c r="AF12" i="2"/>
  <c r="AG12" i="2" s="1"/>
  <c r="AE8" i="2"/>
  <c r="AD8" i="2"/>
  <c r="AF21" i="2"/>
  <c r="AG21" i="2" s="1"/>
  <c r="AD123" i="1"/>
  <c r="AC123" i="1"/>
  <c r="AE6" i="1"/>
  <c r="AF6" i="1" s="1"/>
  <c r="AD105" i="1"/>
  <c r="AC105" i="1"/>
  <c r="AD131" i="1"/>
  <c r="AC131" i="1"/>
  <c r="AD143" i="1"/>
  <c r="AC143" i="1"/>
  <c r="AD294" i="1"/>
  <c r="AC294" i="1"/>
  <c r="AD313" i="1"/>
  <c r="AC313" i="1"/>
  <c r="AD317" i="1"/>
  <c r="AC317" i="1"/>
  <c r="AD333" i="1"/>
  <c r="AC333" i="1"/>
  <c r="AD349" i="1"/>
  <c r="AC349" i="1"/>
  <c r="AD365" i="1"/>
  <c r="AC365" i="1"/>
  <c r="AD381" i="1"/>
  <c r="AC381" i="1"/>
  <c r="U9" i="4"/>
  <c r="AE19" i="1"/>
  <c r="AF19" i="1" s="1"/>
  <c r="AE138" i="1"/>
  <c r="AF138" i="1" s="1"/>
  <c r="AE204" i="1"/>
  <c r="AF204" i="1" s="1"/>
  <c r="AE236" i="1"/>
  <c r="AF236" i="1" s="1"/>
  <c r="AE253" i="1"/>
  <c r="AF253" i="1" s="1"/>
  <c r="AE281" i="1"/>
  <c r="AF281" i="1" s="1"/>
  <c r="AE288" i="1"/>
  <c r="AF288" i="1" s="1"/>
  <c r="AE296" i="1"/>
  <c r="AF296" i="1" s="1"/>
  <c r="AE304" i="1"/>
  <c r="AF304" i="1" s="1"/>
  <c r="AE431" i="1"/>
  <c r="AF431" i="1" s="1"/>
  <c r="AE435" i="1"/>
  <c r="AF435" i="1" s="1"/>
  <c r="AE439" i="1"/>
  <c r="AF439" i="1" s="1"/>
  <c r="AE443" i="1"/>
  <c r="AF443" i="1" s="1"/>
  <c r="AE327" i="1"/>
  <c r="AF327" i="1" s="1"/>
  <c r="AE376" i="1"/>
  <c r="AF376" i="1" s="1"/>
  <c r="AE324" i="1"/>
  <c r="AF324" i="1" s="1"/>
  <c r="AE339" i="1"/>
  <c r="AF339" i="1" s="1"/>
  <c r="AE356" i="1"/>
  <c r="AF356" i="1" s="1"/>
  <c r="AE371" i="1"/>
  <c r="AF371" i="1" s="1"/>
  <c r="AE393" i="1"/>
  <c r="AF393" i="1" s="1"/>
  <c r="AE364" i="1"/>
  <c r="AF364" i="1" s="1"/>
  <c r="AE447" i="1"/>
  <c r="AF447" i="1" s="1"/>
  <c r="AE347" i="1"/>
  <c r="AF347" i="1" s="1"/>
  <c r="AE451" i="1"/>
  <c r="AF451" i="1" s="1"/>
  <c r="AE232" i="1"/>
  <c r="AF232" i="1" s="1"/>
  <c r="AE316" i="1"/>
  <c r="AF316" i="1" s="1"/>
  <c r="AE411" i="1"/>
  <c r="AF411" i="1" s="1"/>
  <c r="AC111" i="1"/>
  <c r="AD111" i="1"/>
  <c r="AD135" i="1"/>
  <c r="AC135" i="1"/>
  <c r="AD258" i="1"/>
  <c r="AC258" i="1"/>
  <c r="AD274" i="1"/>
  <c r="AC274" i="1"/>
  <c r="AD278" i="1"/>
  <c r="AC278" i="1"/>
  <c r="AE306" i="1"/>
  <c r="AF306" i="1" s="1"/>
  <c r="AD321" i="1"/>
  <c r="AC321" i="1"/>
  <c r="AD337" i="1"/>
  <c r="AC337" i="1"/>
  <c r="AD353" i="1"/>
  <c r="AC353" i="1"/>
  <c r="AD369" i="1"/>
  <c r="AC369" i="1"/>
  <c r="AD458" i="1"/>
  <c r="AC458" i="1"/>
  <c r="AE53" i="1"/>
  <c r="AF53" i="1" s="1"/>
  <c r="AE61" i="1"/>
  <c r="AF61" i="1" s="1"/>
  <c r="AE69" i="1"/>
  <c r="AF69" i="1" s="1"/>
  <c r="AE77" i="1"/>
  <c r="AF77" i="1" s="1"/>
  <c r="AE85" i="1"/>
  <c r="AF85" i="1" s="1"/>
  <c r="AE93" i="1"/>
  <c r="AF93" i="1" s="1"/>
  <c r="AE114" i="1"/>
  <c r="AF114" i="1" s="1"/>
  <c r="AE104" i="1"/>
  <c r="AF104" i="1" s="1"/>
  <c r="AE335" i="1"/>
  <c r="AF335" i="1" s="1"/>
  <c r="AE201" i="1"/>
  <c r="AF201" i="1" s="1"/>
  <c r="AE311" i="1"/>
  <c r="AF311" i="1" s="1"/>
  <c r="AE413" i="1"/>
  <c r="AF413" i="1" s="1"/>
  <c r="AD21" i="1"/>
  <c r="AC21" i="1"/>
  <c r="AD139" i="1"/>
  <c r="AC139" i="1"/>
  <c r="AC307" i="1"/>
  <c r="AD307" i="1"/>
  <c r="AE456" i="1"/>
  <c r="AF456" i="1" s="1"/>
  <c r="AD250" i="1"/>
  <c r="AC250" i="1"/>
  <c r="AD266" i="1"/>
  <c r="AC266" i="1"/>
  <c r="AD325" i="1"/>
  <c r="AC325" i="1"/>
  <c r="AD341" i="1"/>
  <c r="AC341" i="1"/>
  <c r="AD357" i="1"/>
  <c r="AC357" i="1"/>
  <c r="AD373" i="1"/>
  <c r="AC373" i="1"/>
  <c r="AD466" i="1"/>
  <c r="AC466" i="1"/>
  <c r="R9" i="5"/>
  <c r="AE7" i="1"/>
  <c r="AF7" i="1" s="1"/>
  <c r="J5" i="4" s="1"/>
  <c r="K5" i="4" s="1"/>
  <c r="M5" i="4" s="1"/>
  <c r="AE35" i="1"/>
  <c r="AF35" i="1" s="1"/>
  <c r="AE10" i="1"/>
  <c r="AF10" i="1" s="1"/>
  <c r="AE18" i="1"/>
  <c r="AF18" i="1" s="1"/>
  <c r="AE31" i="1"/>
  <c r="AF31" i="1" s="1"/>
  <c r="AE25" i="1"/>
  <c r="AF25" i="1" s="1"/>
  <c r="AE285" i="1"/>
  <c r="AF285" i="1" s="1"/>
  <c r="AE289" i="1"/>
  <c r="AF289" i="1" s="1"/>
  <c r="AE293" i="1"/>
  <c r="AF293" i="1" s="1"/>
  <c r="AE301" i="1"/>
  <c r="AF301" i="1" s="1"/>
  <c r="AE188" i="1"/>
  <c r="AF188" i="1" s="1"/>
  <c r="AE252" i="1"/>
  <c r="AF252" i="1" s="1"/>
  <c r="AE292" i="1"/>
  <c r="AF292" i="1" s="1"/>
  <c r="AE300" i="1"/>
  <c r="AF300" i="1" s="1"/>
  <c r="AE309" i="1"/>
  <c r="AF309" i="1" s="1"/>
  <c r="AE319" i="1"/>
  <c r="AF319" i="1" s="1"/>
  <c r="AE352" i="1"/>
  <c r="AF352" i="1" s="1"/>
  <c r="AE383" i="1"/>
  <c r="AF383" i="1" s="1"/>
  <c r="O15" i="4"/>
  <c r="AD13" i="1"/>
  <c r="AC13" i="1"/>
  <c r="AD115" i="1"/>
  <c r="AC115" i="1"/>
  <c r="AE194" i="1"/>
  <c r="AF194" i="1" s="1"/>
  <c r="AD308" i="1"/>
  <c r="AC308" i="1"/>
  <c r="AD262" i="1"/>
  <c r="AC262" i="1"/>
  <c r="AD254" i="1"/>
  <c r="AC254" i="1"/>
  <c r="AD270" i="1"/>
  <c r="AC270" i="1"/>
  <c r="AE290" i="1"/>
  <c r="AF290" i="1" s="1"/>
  <c r="AD329" i="1"/>
  <c r="AC329" i="1"/>
  <c r="AD345" i="1"/>
  <c r="AC345" i="1"/>
  <c r="AD361" i="1"/>
  <c r="AC361" i="1"/>
  <c r="AD377" i="1"/>
  <c r="AC377" i="1"/>
  <c r="AD454" i="1"/>
  <c r="AC454" i="1"/>
  <c r="AD470" i="1"/>
  <c r="AC470" i="1"/>
  <c r="AE191" i="1"/>
  <c r="AF191" i="1" s="1"/>
  <c r="AE238" i="1"/>
  <c r="AF238" i="1" s="1"/>
  <c r="R9" i="4"/>
  <c r="U3" i="5"/>
  <c r="X29" i="3"/>
  <c r="Y29" i="3" s="1"/>
  <c r="AD30" i="3"/>
  <c r="AE30" i="3" s="1"/>
  <c r="AD19" i="3"/>
  <c r="G75" i="6"/>
  <c r="AD43" i="3"/>
  <c r="AD25" i="3"/>
  <c r="AD6" i="3"/>
  <c r="AE24" i="2"/>
  <c r="AD24" i="2"/>
  <c r="K19" i="4"/>
  <c r="K24" i="4" s="1"/>
  <c r="M19" i="4"/>
  <c r="M24" i="4" s="1"/>
  <c r="G24" i="4"/>
  <c r="D24" i="6" s="1"/>
  <c r="F24" i="6" s="1"/>
  <c r="G24" i="6" s="1"/>
  <c r="AF17" i="2"/>
  <c r="AG17" i="2" s="1"/>
  <c r="AF6" i="2"/>
  <c r="AG6" i="2" s="1"/>
  <c r="S6" i="4"/>
  <c r="T6" i="4" s="1"/>
  <c r="S8" i="4"/>
  <c r="T8" i="4" s="1"/>
  <c r="U8" i="4" s="1"/>
  <c r="H68" i="6" s="1"/>
  <c r="S5" i="5"/>
  <c r="T5" i="5" s="1"/>
  <c r="S7" i="4"/>
  <c r="T7" i="4" s="1"/>
  <c r="S4" i="4"/>
  <c r="T4" i="4" s="1"/>
  <c r="U4" i="4" s="1"/>
  <c r="H64" i="6" s="1"/>
  <c r="AD170" i="1"/>
  <c r="AC170" i="1"/>
  <c r="AC147" i="1"/>
  <c r="AD147" i="1"/>
  <c r="AC287" i="1"/>
  <c r="AD287" i="1"/>
  <c r="AC227" i="1"/>
  <c r="AD227" i="1"/>
  <c r="W16" i="3"/>
  <c r="V16" i="3"/>
  <c r="W35" i="3"/>
  <c r="V35" i="3"/>
  <c r="AC416" i="1"/>
  <c r="AD416" i="1"/>
  <c r="AC33" i="1"/>
  <c r="AD33" i="1"/>
  <c r="AE33" i="1" s="1"/>
  <c r="AF33" i="1" s="1"/>
  <c r="AF16" i="2"/>
  <c r="AG16" i="2" s="1"/>
  <c r="AC29" i="1"/>
  <c r="AE29" i="1" s="1"/>
  <c r="AF29" i="1" s="1"/>
  <c r="AD29" i="1"/>
  <c r="AC38" i="1"/>
  <c r="AD38" i="1"/>
  <c r="AC106" i="1"/>
  <c r="AE106" i="1" s="1"/>
  <c r="AF106" i="1" s="1"/>
  <c r="AD106" i="1"/>
  <c r="AC39" i="1"/>
  <c r="AD39" i="1"/>
  <c r="AD19" i="2"/>
  <c r="AE19" i="2"/>
  <c r="AC136" i="1"/>
  <c r="AD136" i="1"/>
  <c r="AC144" i="1"/>
  <c r="AD144" i="1"/>
  <c r="AC120" i="1"/>
  <c r="AE120" i="1" s="1"/>
  <c r="AF120" i="1" s="1"/>
  <c r="J7" i="4" s="1"/>
  <c r="K7" i="4" s="1"/>
  <c r="M7" i="4" s="1"/>
  <c r="AD120" i="1"/>
  <c r="AC128" i="1"/>
  <c r="AD128" i="1"/>
  <c r="AC55" i="1"/>
  <c r="AD55" i="1"/>
  <c r="AC87" i="1"/>
  <c r="AE87" i="1" s="1"/>
  <c r="AF87" i="1" s="1"/>
  <c r="AD87" i="1"/>
  <c r="AE161" i="1"/>
  <c r="AF161" i="1" s="1"/>
  <c r="AC151" i="1"/>
  <c r="AD151" i="1"/>
  <c r="AC160" i="1"/>
  <c r="AD160" i="1"/>
  <c r="AE160" i="1" s="1"/>
  <c r="AF160" i="1" s="1"/>
  <c r="AC171" i="1"/>
  <c r="AD171" i="1"/>
  <c r="AC219" i="1"/>
  <c r="AD219" i="1"/>
  <c r="AC199" i="1"/>
  <c r="AD199" i="1"/>
  <c r="AC231" i="1"/>
  <c r="AD231" i="1"/>
  <c r="AC263" i="1"/>
  <c r="AD263" i="1"/>
  <c r="AC190" i="1"/>
  <c r="AD190" i="1"/>
  <c r="W7" i="3"/>
  <c r="V7" i="3"/>
  <c r="W11" i="3"/>
  <c r="V11" i="3"/>
  <c r="W15" i="3"/>
  <c r="V15" i="3"/>
  <c r="W19" i="3"/>
  <c r="V19" i="3"/>
  <c r="W34" i="3"/>
  <c r="V34" i="3"/>
  <c r="W38" i="3"/>
  <c r="V38" i="3"/>
  <c r="W42" i="3"/>
  <c r="V42" i="3"/>
  <c r="AD390" i="1"/>
  <c r="AC390" i="1"/>
  <c r="AE390" i="1" s="1"/>
  <c r="AF390" i="1" s="1"/>
  <c r="AD398" i="1"/>
  <c r="AC398" i="1"/>
  <c r="AD418" i="1"/>
  <c r="AC418" i="1"/>
  <c r="AE418" i="1" s="1"/>
  <c r="AF418" i="1" s="1"/>
  <c r="AD426" i="1"/>
  <c r="AC426" i="1"/>
  <c r="AC342" i="1"/>
  <c r="AD342" i="1"/>
  <c r="AE342" i="1" s="1"/>
  <c r="AF342" i="1" s="1"/>
  <c r="AC412" i="1"/>
  <c r="AD412" i="1"/>
  <c r="AC223" i="1"/>
  <c r="AD223" i="1"/>
  <c r="AC350" i="1"/>
  <c r="AD350" i="1"/>
  <c r="AC366" i="1"/>
  <c r="AD366" i="1"/>
  <c r="AC403" i="1"/>
  <c r="AD403" i="1"/>
  <c r="AC423" i="1"/>
  <c r="AD423" i="1"/>
  <c r="V24" i="3"/>
  <c r="W24" i="3"/>
  <c r="AD29" i="3"/>
  <c r="AC391" i="1"/>
  <c r="AE391" i="1" s="1"/>
  <c r="AF391" i="1" s="1"/>
  <c r="AD391" i="1"/>
  <c r="AC433" i="1"/>
  <c r="AD433" i="1"/>
  <c r="AC354" i="1"/>
  <c r="AD354" i="1"/>
  <c r="AC175" i="1"/>
  <c r="AE175" i="1" s="1"/>
  <c r="AF175" i="1" s="1"/>
  <c r="AD175" i="1"/>
  <c r="AC239" i="1"/>
  <c r="AD239" i="1"/>
  <c r="AC437" i="1"/>
  <c r="AD437" i="1"/>
  <c r="AC453" i="1"/>
  <c r="AD453" i="1"/>
  <c r="U6" i="5"/>
  <c r="AC449" i="1"/>
  <c r="AD449" i="1"/>
  <c r="AC42" i="1"/>
  <c r="AD42" i="1"/>
  <c r="AD178" i="1"/>
  <c r="AC178" i="1"/>
  <c r="AC75" i="1"/>
  <c r="AD75" i="1"/>
  <c r="AC51" i="1"/>
  <c r="AD51" i="1"/>
  <c r="AC203" i="1"/>
  <c r="AD203" i="1"/>
  <c r="AC291" i="1"/>
  <c r="AD291" i="1"/>
  <c r="AC299" i="1"/>
  <c r="AD299" i="1"/>
  <c r="AC259" i="1"/>
  <c r="AD259" i="1"/>
  <c r="AC283" i="1"/>
  <c r="AD283" i="1"/>
  <c r="W4" i="3"/>
  <c r="V4" i="3"/>
  <c r="W12" i="3"/>
  <c r="V12" i="3"/>
  <c r="W20" i="3"/>
  <c r="V20" i="3"/>
  <c r="AD408" i="1"/>
  <c r="AC408" i="1"/>
  <c r="AC406" i="1"/>
  <c r="AD406" i="1"/>
  <c r="AE406" i="1" s="1"/>
  <c r="AF406" i="1" s="1"/>
  <c r="AC446" i="1"/>
  <c r="AE446" i="1" s="1"/>
  <c r="AF446" i="1" s="1"/>
  <c r="AD446" i="1"/>
  <c r="AD11" i="2"/>
  <c r="AE11" i="2"/>
  <c r="AD15" i="2"/>
  <c r="AE15" i="2"/>
  <c r="AC5" i="1"/>
  <c r="AD5" i="1"/>
  <c r="AD10" i="2"/>
  <c r="AE10" i="2"/>
  <c r="AD7" i="2"/>
  <c r="AE7" i="2"/>
  <c r="AE23" i="1"/>
  <c r="AF23" i="1" s="1"/>
  <c r="AC43" i="1"/>
  <c r="AD43" i="1"/>
  <c r="AC14" i="1"/>
  <c r="AD14" i="1"/>
  <c r="AE28" i="1"/>
  <c r="AF28" i="1" s="1"/>
  <c r="AC140" i="1"/>
  <c r="AD140" i="1"/>
  <c r="AC116" i="1"/>
  <c r="AD116" i="1"/>
  <c r="AC124" i="1"/>
  <c r="AD124" i="1"/>
  <c r="AC132" i="1"/>
  <c r="AD132" i="1"/>
  <c r="AC179" i="1"/>
  <c r="AD179" i="1"/>
  <c r="AC37" i="1"/>
  <c r="AE37" i="1" s="1"/>
  <c r="AF37" i="1" s="1"/>
  <c r="AD37" i="1"/>
  <c r="AC71" i="1"/>
  <c r="AD71" i="1"/>
  <c r="AC113" i="1"/>
  <c r="AE113" i="1" s="1"/>
  <c r="AF113" i="1" s="1"/>
  <c r="AD113" i="1"/>
  <c r="AC109" i="1"/>
  <c r="AD109" i="1"/>
  <c r="AE109" i="1" s="1"/>
  <c r="AF109" i="1" s="1"/>
  <c r="AE213" i="1"/>
  <c r="AF213" i="1" s="1"/>
  <c r="AE244" i="1"/>
  <c r="AF244" i="1" s="1"/>
  <c r="AC251" i="1"/>
  <c r="AD251" i="1"/>
  <c r="AE277" i="1"/>
  <c r="AF277" i="1" s="1"/>
  <c r="AE284" i="1"/>
  <c r="AF284" i="1" s="1"/>
  <c r="AC47" i="1"/>
  <c r="AD47" i="1"/>
  <c r="AC215" i="1"/>
  <c r="AE215" i="1" s="1"/>
  <c r="AF215" i="1" s="1"/>
  <c r="AD215" i="1"/>
  <c r="AC247" i="1"/>
  <c r="AD247" i="1"/>
  <c r="AC63" i="1"/>
  <c r="AD63" i="1"/>
  <c r="AE205" i="1"/>
  <c r="AF205" i="1" s="1"/>
  <c r="AE237" i="1"/>
  <c r="AF237" i="1" s="1"/>
  <c r="AE269" i="1"/>
  <c r="AF269" i="1" s="1"/>
  <c r="W5" i="3"/>
  <c r="V5" i="3"/>
  <c r="W9" i="3"/>
  <c r="V9" i="3"/>
  <c r="W13" i="3"/>
  <c r="V13" i="3"/>
  <c r="W17" i="3"/>
  <c r="V17" i="3"/>
  <c r="W21" i="3"/>
  <c r="V21" i="3"/>
  <c r="X21" i="3" s="1"/>
  <c r="Y21" i="3" s="1"/>
  <c r="AE21" i="3" s="1"/>
  <c r="W36" i="3"/>
  <c r="V36" i="3"/>
  <c r="W40" i="3"/>
  <c r="V40" i="3"/>
  <c r="X40" i="3" s="1"/>
  <c r="Y40" i="3" s="1"/>
  <c r="AE40" i="3" s="1"/>
  <c r="AD386" i="1"/>
  <c r="AC386" i="1"/>
  <c r="AD394" i="1"/>
  <c r="AC394" i="1"/>
  <c r="AD402" i="1"/>
  <c r="AC402" i="1"/>
  <c r="AD422" i="1"/>
  <c r="AC422" i="1"/>
  <c r="AE248" i="1"/>
  <c r="AF248" i="1" s="1"/>
  <c r="AC310" i="1"/>
  <c r="AD310" i="1"/>
  <c r="AE336" i="1"/>
  <c r="AF336" i="1" s="1"/>
  <c r="AC374" i="1"/>
  <c r="AD374" i="1"/>
  <c r="AE405" i="1"/>
  <c r="AF405" i="1" s="1"/>
  <c r="AC79" i="1"/>
  <c r="AD79" i="1"/>
  <c r="AC318" i="1"/>
  <c r="AE318" i="1" s="1"/>
  <c r="AF318" i="1" s="1"/>
  <c r="AD318" i="1"/>
  <c r="AE344" i="1"/>
  <c r="AF344" i="1" s="1"/>
  <c r="AE360" i="1"/>
  <c r="AF360" i="1" s="1"/>
  <c r="AE397" i="1"/>
  <c r="AF397" i="1" s="1"/>
  <c r="AD22" i="2"/>
  <c r="AE22" i="2"/>
  <c r="AE200" i="1"/>
  <c r="AF200" i="1" s="1"/>
  <c r="AC271" i="1"/>
  <c r="AD271" i="1"/>
  <c r="AE323" i="1"/>
  <c r="AF323" i="1" s="1"/>
  <c r="AE340" i="1"/>
  <c r="AF340" i="1" s="1"/>
  <c r="AE355" i="1"/>
  <c r="AF355" i="1" s="1"/>
  <c r="AE372" i="1"/>
  <c r="AF372" i="1" s="1"/>
  <c r="AE315" i="1"/>
  <c r="AF315" i="1" s="1"/>
  <c r="AE379" i="1"/>
  <c r="AF379" i="1" s="1"/>
  <c r="AD12" i="3"/>
  <c r="AE348" i="1"/>
  <c r="AF348" i="1" s="1"/>
  <c r="AC441" i="1"/>
  <c r="AD441" i="1"/>
  <c r="AC461" i="1"/>
  <c r="AD461" i="1"/>
  <c r="AC467" i="1"/>
  <c r="AD467" i="1"/>
  <c r="X28" i="3"/>
  <c r="Y28" i="3" s="1"/>
  <c r="AE28" i="3" s="1"/>
  <c r="AE401" i="1"/>
  <c r="AF401" i="1" s="1"/>
  <c r="AC338" i="1"/>
  <c r="AD338" i="1"/>
  <c r="AC429" i="1"/>
  <c r="AD429" i="1"/>
  <c r="AC469" i="1"/>
  <c r="AD469" i="1"/>
  <c r="R13" i="4"/>
  <c r="B58" i="6"/>
  <c r="R12" i="4"/>
  <c r="R10" i="4"/>
  <c r="G63" i="6"/>
  <c r="AD23" i="2"/>
  <c r="AE23" i="2"/>
  <c r="AE15" i="1"/>
  <c r="AF15" i="1" s="1"/>
  <c r="AC22" i="1"/>
  <c r="AD22" i="1"/>
  <c r="AC102" i="1"/>
  <c r="AD102" i="1"/>
  <c r="AC34" i="1"/>
  <c r="AD34" i="1"/>
  <c r="AC46" i="1"/>
  <c r="AD46" i="1"/>
  <c r="AD163" i="1"/>
  <c r="AC163" i="1"/>
  <c r="AE55" i="1"/>
  <c r="AF55" i="1" s="1"/>
  <c r="AC83" i="1"/>
  <c r="AD83" i="1"/>
  <c r="AC267" i="1"/>
  <c r="AD267" i="1"/>
  <c r="AC295" i="1"/>
  <c r="AE295" i="1" s="1"/>
  <c r="AF295" i="1" s="1"/>
  <c r="AD295" i="1"/>
  <c r="AC303" i="1"/>
  <c r="AD303" i="1"/>
  <c r="AC168" i="1"/>
  <c r="AD168" i="1"/>
  <c r="AC195" i="1"/>
  <c r="AD195" i="1"/>
  <c r="W8" i="3"/>
  <c r="V8" i="3"/>
  <c r="W39" i="3"/>
  <c r="V39" i="3"/>
  <c r="W43" i="3"/>
  <c r="V43" i="3"/>
  <c r="AC326" i="1"/>
  <c r="AD326" i="1"/>
  <c r="V23" i="3"/>
  <c r="W23" i="3"/>
  <c r="AC334" i="1"/>
  <c r="AD334" i="1"/>
  <c r="AC330" i="1"/>
  <c r="AD330" i="1"/>
  <c r="AC362" i="1"/>
  <c r="AD362" i="1"/>
  <c r="AE25" i="3"/>
  <c r="AC370" i="1"/>
  <c r="AD370" i="1"/>
  <c r="AC419" i="1"/>
  <c r="AD419" i="1"/>
  <c r="AE239" i="1"/>
  <c r="AF239" i="1" s="1"/>
  <c r="D19" i="6"/>
  <c r="F19" i="6" s="1"/>
  <c r="AF7" i="2"/>
  <c r="AG7" i="2" s="1"/>
  <c r="AE38" i="1"/>
  <c r="AF38" i="1" s="1"/>
  <c r="AE118" i="1"/>
  <c r="AF118" i="1" s="1"/>
  <c r="AE122" i="1"/>
  <c r="AF122" i="1" s="1"/>
  <c r="AE126" i="1"/>
  <c r="AF126" i="1" s="1"/>
  <c r="AE130" i="1"/>
  <c r="AF130" i="1" s="1"/>
  <c r="AE149" i="1"/>
  <c r="AF149" i="1" s="1"/>
  <c r="AE153" i="1"/>
  <c r="AF153" i="1" s="1"/>
  <c r="AE157" i="1"/>
  <c r="AF157" i="1" s="1"/>
  <c r="AD167" i="1"/>
  <c r="AC167" i="1"/>
  <c r="AE167" i="1" s="1"/>
  <c r="AF167" i="1" s="1"/>
  <c r="AD174" i="1"/>
  <c r="AC174" i="1"/>
  <c r="AD182" i="1"/>
  <c r="AC182" i="1"/>
  <c r="AE182" i="1" s="1"/>
  <c r="AF182" i="1" s="1"/>
  <c r="AC59" i="1"/>
  <c r="AD59" i="1"/>
  <c r="AC91" i="1"/>
  <c r="AD91" i="1"/>
  <c r="AC155" i="1"/>
  <c r="AD155" i="1"/>
  <c r="AE134" i="1"/>
  <c r="AF134" i="1" s="1"/>
  <c r="AE142" i="1"/>
  <c r="AF142" i="1" s="1"/>
  <c r="AE162" i="1"/>
  <c r="AF162" i="1" s="1"/>
  <c r="AC183" i="1"/>
  <c r="AD183" i="1"/>
  <c r="AC67" i="1"/>
  <c r="AD67" i="1"/>
  <c r="AC159" i="1"/>
  <c r="AD159" i="1"/>
  <c r="AC164" i="1"/>
  <c r="AD164" i="1"/>
  <c r="AC95" i="1"/>
  <c r="AD95" i="1"/>
  <c r="AE197" i="1"/>
  <c r="AF197" i="1" s="1"/>
  <c r="AE228" i="1"/>
  <c r="AF228" i="1" s="1"/>
  <c r="AC235" i="1"/>
  <c r="AD235" i="1"/>
  <c r="AE261" i="1"/>
  <c r="AF261" i="1" s="1"/>
  <c r="AC279" i="1"/>
  <c r="AD279" i="1"/>
  <c r="AC186" i="1"/>
  <c r="AD186" i="1"/>
  <c r="AE193" i="1"/>
  <c r="AF193" i="1" s="1"/>
  <c r="AE208" i="1"/>
  <c r="AF208" i="1" s="1"/>
  <c r="AE225" i="1"/>
  <c r="AF225" i="1" s="1"/>
  <c r="AE240" i="1"/>
  <c r="AF240" i="1" s="1"/>
  <c r="AE257" i="1"/>
  <c r="AF257" i="1" s="1"/>
  <c r="AE272" i="1"/>
  <c r="AF272" i="1" s="1"/>
  <c r="AC187" i="1"/>
  <c r="AD187" i="1"/>
  <c r="AC211" i="1"/>
  <c r="AD211" i="1"/>
  <c r="AC243" i="1"/>
  <c r="AD243" i="1"/>
  <c r="AC275" i="1"/>
  <c r="AD275" i="1"/>
  <c r="W6" i="3"/>
  <c r="V6" i="3"/>
  <c r="W10" i="3"/>
  <c r="V10" i="3"/>
  <c r="W14" i="3"/>
  <c r="V14" i="3"/>
  <c r="W18" i="3"/>
  <c r="V18" i="3"/>
  <c r="W22" i="3"/>
  <c r="V22" i="3"/>
  <c r="W33" i="3"/>
  <c r="V33" i="3"/>
  <c r="W37" i="3"/>
  <c r="V37" i="3"/>
  <c r="W41" i="3"/>
  <c r="V41" i="3"/>
  <c r="AD410" i="1"/>
  <c r="AC410" i="1"/>
  <c r="AC255" i="1"/>
  <c r="AD255" i="1"/>
  <c r="AE310" i="1"/>
  <c r="AF310" i="1" s="1"/>
  <c r="AE320" i="1"/>
  <c r="AF320" i="1" s="1"/>
  <c r="AC358" i="1"/>
  <c r="AD358" i="1"/>
  <c r="AE374" i="1"/>
  <c r="AF374" i="1" s="1"/>
  <c r="AC395" i="1"/>
  <c r="AD395" i="1"/>
  <c r="AE417" i="1"/>
  <c r="AF417" i="1" s="1"/>
  <c r="AE79" i="1"/>
  <c r="AF79" i="1" s="1"/>
  <c r="AE216" i="1"/>
  <c r="AF216" i="1" s="1"/>
  <c r="AE328" i="1"/>
  <c r="AF328" i="1" s="1"/>
  <c r="AC382" i="1"/>
  <c r="AD382" i="1"/>
  <c r="AD27" i="3"/>
  <c r="AE27" i="3" s="1"/>
  <c r="AC387" i="1"/>
  <c r="AD387" i="1"/>
  <c r="AC192" i="1"/>
  <c r="AD192" i="1"/>
  <c r="AC207" i="1"/>
  <c r="AD207" i="1"/>
  <c r="AE249" i="1"/>
  <c r="AF249" i="1" s="1"/>
  <c r="AC314" i="1"/>
  <c r="AD314" i="1"/>
  <c r="AC346" i="1"/>
  <c r="AD346" i="1"/>
  <c r="AC378" i="1"/>
  <c r="AD378" i="1"/>
  <c r="AD8" i="3"/>
  <c r="AC399" i="1"/>
  <c r="AD399" i="1"/>
  <c r="AC322" i="1"/>
  <c r="AD322" i="1"/>
  <c r="AC414" i="1"/>
  <c r="AD414" i="1"/>
  <c r="AD445" i="1"/>
  <c r="AC445" i="1"/>
  <c r="AE445" i="1" s="1"/>
  <c r="AF445" i="1" s="1"/>
  <c r="AC459" i="1"/>
  <c r="AD459" i="1"/>
  <c r="U12" i="4"/>
  <c r="U10" i="4"/>
  <c r="U14" i="4"/>
  <c r="R14" i="4"/>
  <c r="R11" i="4"/>
  <c r="AE470" i="1" l="1"/>
  <c r="AF470" i="1" s="1"/>
  <c r="AE275" i="1"/>
  <c r="AF275" i="1" s="1"/>
  <c r="R11" i="5"/>
  <c r="E23" i="6" s="1"/>
  <c r="F23" i="6" s="1"/>
  <c r="G23" i="6" s="1"/>
  <c r="AE31" i="3"/>
  <c r="AF11" i="2"/>
  <c r="AG11" i="2" s="1"/>
  <c r="AF8" i="2"/>
  <c r="AG8" i="2" s="1"/>
  <c r="AE426" i="1"/>
  <c r="AF426" i="1" s="1"/>
  <c r="AE398" i="1"/>
  <c r="AF398" i="1" s="1"/>
  <c r="AE263" i="1"/>
  <c r="AF263" i="1" s="1"/>
  <c r="AE199" i="1"/>
  <c r="AF199" i="1" s="1"/>
  <c r="AE151" i="1"/>
  <c r="AF151" i="1" s="1"/>
  <c r="AE416" i="1"/>
  <c r="AF416" i="1" s="1"/>
  <c r="AE287" i="1"/>
  <c r="AF287" i="1" s="1"/>
  <c r="AE270" i="1"/>
  <c r="AF270" i="1" s="1"/>
  <c r="AE262" i="1"/>
  <c r="AF262" i="1" s="1"/>
  <c r="AE373" i="1"/>
  <c r="AF373" i="1" s="1"/>
  <c r="AE341" i="1"/>
  <c r="AF341" i="1" s="1"/>
  <c r="AE266" i="1"/>
  <c r="AF266" i="1" s="1"/>
  <c r="U5" i="4"/>
  <c r="H65" i="6" s="1"/>
  <c r="B65" i="6" s="1"/>
  <c r="AE243" i="1"/>
  <c r="AF243" i="1" s="1"/>
  <c r="AE299" i="1"/>
  <c r="AF299" i="1" s="1"/>
  <c r="AE346" i="1"/>
  <c r="AF346" i="1" s="1"/>
  <c r="AE382" i="1"/>
  <c r="AF382" i="1" s="1"/>
  <c r="AE354" i="1"/>
  <c r="AF354" i="1" s="1"/>
  <c r="AE39" i="1"/>
  <c r="AF39" i="1" s="1"/>
  <c r="AE147" i="1"/>
  <c r="AF147" i="1" s="1"/>
  <c r="AE254" i="1"/>
  <c r="AF254" i="1" s="1"/>
  <c r="AE308" i="1"/>
  <c r="AF308" i="1" s="1"/>
  <c r="AE466" i="1"/>
  <c r="AF466" i="1" s="1"/>
  <c r="AE357" i="1"/>
  <c r="AF357" i="1" s="1"/>
  <c r="AE325" i="1"/>
  <c r="AF325" i="1" s="1"/>
  <c r="AE250" i="1"/>
  <c r="AF250" i="1" s="1"/>
  <c r="AE369" i="1"/>
  <c r="AF369" i="1" s="1"/>
  <c r="AE381" i="1"/>
  <c r="AF381" i="1" s="1"/>
  <c r="AE349" i="1"/>
  <c r="AF349" i="1" s="1"/>
  <c r="AE317" i="1"/>
  <c r="AF317" i="1" s="1"/>
  <c r="AE187" i="1"/>
  <c r="AF187" i="1" s="1"/>
  <c r="AE71" i="1"/>
  <c r="AF71" i="1" s="1"/>
  <c r="AE179" i="1"/>
  <c r="AF179" i="1" s="1"/>
  <c r="AE124" i="1"/>
  <c r="AF124" i="1" s="1"/>
  <c r="AE5" i="1"/>
  <c r="AF5" i="1" s="1"/>
  <c r="AE259" i="1"/>
  <c r="AF259" i="1" s="1"/>
  <c r="X13" i="3"/>
  <c r="Y13" i="3" s="1"/>
  <c r="AE13" i="3" s="1"/>
  <c r="X5" i="3"/>
  <c r="Y5" i="3" s="1"/>
  <c r="AE5" i="3" s="1"/>
  <c r="S3" i="4"/>
  <c r="T3" i="4" s="1"/>
  <c r="X24" i="3"/>
  <c r="Y24" i="3" s="1"/>
  <c r="AE24" i="3" s="1"/>
  <c r="X42" i="3"/>
  <c r="Y42" i="3" s="1"/>
  <c r="AE42" i="3" s="1"/>
  <c r="X34" i="3"/>
  <c r="Y34" i="3" s="1"/>
  <c r="AE34" i="3" s="1"/>
  <c r="X15" i="3"/>
  <c r="Y15" i="3" s="1"/>
  <c r="AE15" i="3" s="1"/>
  <c r="X7" i="3"/>
  <c r="Y7" i="3" s="1"/>
  <c r="AE7" i="3" s="1"/>
  <c r="AE314" i="1"/>
  <c r="AF314" i="1" s="1"/>
  <c r="AE67" i="1"/>
  <c r="AF67" i="1" s="1"/>
  <c r="AF23" i="2"/>
  <c r="AG23" i="2" s="1"/>
  <c r="AE338" i="1"/>
  <c r="AF338" i="1" s="1"/>
  <c r="AE467" i="1"/>
  <c r="AF467" i="1" s="1"/>
  <c r="AE441" i="1"/>
  <c r="AF441" i="1" s="1"/>
  <c r="AE247" i="1"/>
  <c r="AF247" i="1" s="1"/>
  <c r="AE47" i="1"/>
  <c r="AF47" i="1" s="1"/>
  <c r="AE75" i="1"/>
  <c r="AF75" i="1" s="1"/>
  <c r="AE42" i="1"/>
  <c r="AF42" i="1" s="1"/>
  <c r="U6" i="4"/>
  <c r="H66" i="6" s="1"/>
  <c r="AE279" i="1"/>
  <c r="AF279" i="1" s="1"/>
  <c r="AE326" i="1"/>
  <c r="AF326" i="1" s="1"/>
  <c r="AE195" i="1"/>
  <c r="AF195" i="1" s="1"/>
  <c r="G69" i="6"/>
  <c r="AE429" i="1"/>
  <c r="AF429" i="1" s="1"/>
  <c r="AE461" i="1"/>
  <c r="AF461" i="1" s="1"/>
  <c r="AF22" i="2"/>
  <c r="AG22" i="2" s="1"/>
  <c r="AE63" i="1"/>
  <c r="AF63" i="1" s="1"/>
  <c r="AF15" i="2"/>
  <c r="AG15" i="2" s="1"/>
  <c r="AE51" i="1"/>
  <c r="AF51" i="1" s="1"/>
  <c r="AE29" i="3"/>
  <c r="AE219" i="1"/>
  <c r="AF219" i="1" s="1"/>
  <c r="AF24" i="2"/>
  <c r="AG24" i="2" s="1"/>
  <c r="AE21" i="1"/>
  <c r="AF21" i="1" s="1"/>
  <c r="AE135" i="1"/>
  <c r="AF135" i="1" s="1"/>
  <c r="AE140" i="1"/>
  <c r="AF140" i="1" s="1"/>
  <c r="AE203" i="1"/>
  <c r="AF203" i="1" s="1"/>
  <c r="AE231" i="1"/>
  <c r="AF231" i="1" s="1"/>
  <c r="AE91" i="1"/>
  <c r="AF91" i="1" s="1"/>
  <c r="AE330" i="1"/>
  <c r="AF330" i="1" s="1"/>
  <c r="AE454" i="1"/>
  <c r="AF454" i="1" s="1"/>
  <c r="AE419" i="1"/>
  <c r="AF419" i="1" s="1"/>
  <c r="AE235" i="1"/>
  <c r="AF235" i="1" s="1"/>
  <c r="AE159" i="1"/>
  <c r="AF159" i="1" s="1"/>
  <c r="AE59" i="1"/>
  <c r="AF59" i="1" s="1"/>
  <c r="AE278" i="1"/>
  <c r="AF278" i="1" s="1"/>
  <c r="AE34" i="1"/>
  <c r="AF34" i="1" s="1"/>
  <c r="AE251" i="1"/>
  <c r="AF251" i="1" s="1"/>
  <c r="AE14" i="1"/>
  <c r="AF14" i="1" s="1"/>
  <c r="AE291" i="1"/>
  <c r="AF291" i="1" s="1"/>
  <c r="AE190" i="1"/>
  <c r="AF190" i="1" s="1"/>
  <c r="AE274" i="1"/>
  <c r="AF274" i="1" s="1"/>
  <c r="AE298" i="1"/>
  <c r="AF298" i="1" s="1"/>
  <c r="AE95" i="1"/>
  <c r="AF95" i="1" s="1"/>
  <c r="AE155" i="1"/>
  <c r="AF155" i="1" s="1"/>
  <c r="AE43" i="1"/>
  <c r="AF43" i="1" s="1"/>
  <c r="AE408" i="1"/>
  <c r="AF408" i="1" s="1"/>
  <c r="AE283" i="1"/>
  <c r="AF283" i="1" s="1"/>
  <c r="AE171" i="1"/>
  <c r="AF171" i="1" s="1"/>
  <c r="AE139" i="1"/>
  <c r="AF139" i="1" s="1"/>
  <c r="AE258" i="1"/>
  <c r="AF258" i="1" s="1"/>
  <c r="AE123" i="1"/>
  <c r="AF123" i="1" s="1"/>
  <c r="X20" i="3"/>
  <c r="Y20" i="3" s="1"/>
  <c r="AE20" i="3" s="1"/>
  <c r="X23" i="3"/>
  <c r="Y23" i="3" s="1"/>
  <c r="AE23" i="3" s="1"/>
  <c r="X4" i="3"/>
  <c r="Y4" i="3" s="1"/>
  <c r="S4" i="5" s="1"/>
  <c r="T4" i="5" s="1"/>
  <c r="U4" i="5" s="1"/>
  <c r="AF19" i="2"/>
  <c r="AG19" i="2" s="1"/>
  <c r="AE322" i="1"/>
  <c r="AF322" i="1" s="1"/>
  <c r="AE207" i="1"/>
  <c r="AF207" i="1" s="1"/>
  <c r="AE183" i="1"/>
  <c r="AF183" i="1" s="1"/>
  <c r="AE83" i="1"/>
  <c r="AF83" i="1" s="1"/>
  <c r="AE22" i="1"/>
  <c r="AF22" i="1" s="1"/>
  <c r="AE402" i="1"/>
  <c r="AF402" i="1" s="1"/>
  <c r="AE386" i="1"/>
  <c r="AF386" i="1" s="1"/>
  <c r="AE132" i="1"/>
  <c r="AF132" i="1" s="1"/>
  <c r="AE116" i="1"/>
  <c r="AF116" i="1" s="1"/>
  <c r="AE449" i="1"/>
  <c r="AF449" i="1" s="1"/>
  <c r="AE437" i="1"/>
  <c r="AF437" i="1" s="1"/>
  <c r="AE433" i="1"/>
  <c r="AF433" i="1" s="1"/>
  <c r="AE423" i="1"/>
  <c r="AF423" i="1" s="1"/>
  <c r="AE366" i="1"/>
  <c r="AF366" i="1" s="1"/>
  <c r="AE223" i="1"/>
  <c r="AF223" i="1" s="1"/>
  <c r="AE136" i="1"/>
  <c r="AF136" i="1" s="1"/>
  <c r="AE377" i="1"/>
  <c r="AF377" i="1" s="1"/>
  <c r="AE345" i="1"/>
  <c r="AF345" i="1" s="1"/>
  <c r="AE13" i="1"/>
  <c r="AF13" i="1" s="1"/>
  <c r="AE307" i="1"/>
  <c r="AF307" i="1" s="1"/>
  <c r="AE337" i="1"/>
  <c r="AF337" i="1" s="1"/>
  <c r="AE294" i="1"/>
  <c r="AF294" i="1" s="1"/>
  <c r="AE131" i="1"/>
  <c r="AF131" i="1" s="1"/>
  <c r="AE387" i="1"/>
  <c r="AF387" i="1" s="1"/>
  <c r="AE378" i="1"/>
  <c r="AF378" i="1" s="1"/>
  <c r="AE358" i="1"/>
  <c r="AF358" i="1" s="1"/>
  <c r="AE186" i="1"/>
  <c r="AF186" i="1" s="1"/>
  <c r="AE168" i="1"/>
  <c r="AF168" i="1" s="1"/>
  <c r="AE303" i="1"/>
  <c r="AF303" i="1" s="1"/>
  <c r="U7" i="4"/>
  <c r="H67" i="6" s="1"/>
  <c r="F67" i="6" s="1"/>
  <c r="AE255" i="1"/>
  <c r="AF255" i="1" s="1"/>
  <c r="AE211" i="1"/>
  <c r="AF211" i="1" s="1"/>
  <c r="AE164" i="1"/>
  <c r="AF164" i="1" s="1"/>
  <c r="J3" i="4" s="1"/>
  <c r="K3" i="4" s="1"/>
  <c r="M3" i="4" s="1"/>
  <c r="AE362" i="1"/>
  <c r="AF362" i="1" s="1"/>
  <c r="AE267" i="1"/>
  <c r="AF267" i="1" s="1"/>
  <c r="AE414" i="1"/>
  <c r="AF414" i="1" s="1"/>
  <c r="AE399" i="1"/>
  <c r="AF399" i="1" s="1"/>
  <c r="AE192" i="1"/>
  <c r="AF192" i="1" s="1"/>
  <c r="AE395" i="1"/>
  <c r="AF395" i="1" s="1"/>
  <c r="AE174" i="1"/>
  <c r="AF174" i="1" s="1"/>
  <c r="AE370" i="1"/>
  <c r="AF370" i="1" s="1"/>
  <c r="AE334" i="1"/>
  <c r="AF334" i="1" s="1"/>
  <c r="AE46" i="1"/>
  <c r="AF46" i="1" s="1"/>
  <c r="AE102" i="1"/>
  <c r="AF102" i="1" s="1"/>
  <c r="AE271" i="1"/>
  <c r="AF271" i="1" s="1"/>
  <c r="AE422" i="1"/>
  <c r="AF422" i="1" s="1"/>
  <c r="AE394" i="1"/>
  <c r="AF394" i="1" s="1"/>
  <c r="AE403" i="1"/>
  <c r="AF403" i="1" s="1"/>
  <c r="AE350" i="1"/>
  <c r="AF350" i="1" s="1"/>
  <c r="AE412" i="1"/>
  <c r="AF412" i="1" s="1"/>
  <c r="AE128" i="1"/>
  <c r="AF128" i="1" s="1"/>
  <c r="AE144" i="1"/>
  <c r="AF144" i="1" s="1"/>
  <c r="AE227" i="1"/>
  <c r="AF227" i="1" s="1"/>
  <c r="AE361" i="1"/>
  <c r="AF361" i="1" s="1"/>
  <c r="AE329" i="1"/>
  <c r="AF329" i="1" s="1"/>
  <c r="AE115" i="1"/>
  <c r="AF115" i="1" s="1"/>
  <c r="AE458" i="1"/>
  <c r="AF458" i="1" s="1"/>
  <c r="AE353" i="1"/>
  <c r="AF353" i="1" s="1"/>
  <c r="AE321" i="1"/>
  <c r="AF321" i="1" s="1"/>
  <c r="AE111" i="1"/>
  <c r="AF111" i="1" s="1"/>
  <c r="AE365" i="1"/>
  <c r="AF365" i="1" s="1"/>
  <c r="AE333" i="1"/>
  <c r="AF333" i="1" s="1"/>
  <c r="AE313" i="1"/>
  <c r="AF313" i="1" s="1"/>
  <c r="AE143" i="1"/>
  <c r="AF143" i="1" s="1"/>
  <c r="AE105" i="1"/>
  <c r="AF105" i="1" s="1"/>
  <c r="X36" i="3"/>
  <c r="Y36" i="3" s="1"/>
  <c r="AE36" i="3" s="1"/>
  <c r="X17" i="3"/>
  <c r="Y17" i="3" s="1"/>
  <c r="AE17" i="3" s="1"/>
  <c r="X9" i="3"/>
  <c r="Y9" i="3" s="1"/>
  <c r="AE9" i="3" s="1"/>
  <c r="R15" i="4"/>
  <c r="E20" i="6" s="1"/>
  <c r="F20" i="6" s="1"/>
  <c r="D27" i="6" s="1"/>
  <c r="F27" i="6" s="1"/>
  <c r="G27" i="6" s="1"/>
  <c r="X12" i="3"/>
  <c r="Y12" i="3" s="1"/>
  <c r="X38" i="3"/>
  <c r="Y38" i="3" s="1"/>
  <c r="AE38" i="3" s="1"/>
  <c r="X19" i="3"/>
  <c r="Y19" i="3" s="1"/>
  <c r="AE19" i="3" s="1"/>
  <c r="X11" i="3"/>
  <c r="Y11" i="3" s="1"/>
  <c r="AE11" i="3" s="1"/>
  <c r="AF10" i="2"/>
  <c r="AG10" i="2" s="1"/>
  <c r="B67" i="6"/>
  <c r="D67" i="6"/>
  <c r="X41" i="3"/>
  <c r="Y41" i="3" s="1"/>
  <c r="AE41" i="3" s="1"/>
  <c r="X33" i="3"/>
  <c r="Y33" i="3" s="1"/>
  <c r="AE33" i="3" s="1"/>
  <c r="X18" i="3"/>
  <c r="Y18" i="3" s="1"/>
  <c r="AE18" i="3" s="1"/>
  <c r="X10" i="3"/>
  <c r="Y10" i="3" s="1"/>
  <c r="AE10" i="3" s="1"/>
  <c r="G19" i="6"/>
  <c r="X39" i="3"/>
  <c r="Y39" i="3" s="1"/>
  <c r="AE39" i="3" s="1"/>
  <c r="AE163" i="1"/>
  <c r="AF163" i="1" s="1"/>
  <c r="AE12" i="3"/>
  <c r="AE178" i="1"/>
  <c r="AF178" i="1" s="1"/>
  <c r="X16" i="3"/>
  <c r="Y16" i="3" s="1"/>
  <c r="AE16" i="3" s="1"/>
  <c r="C65" i="6"/>
  <c r="B68" i="6"/>
  <c r="C68" i="6"/>
  <c r="F68" i="6"/>
  <c r="D68" i="6"/>
  <c r="AE459" i="1"/>
  <c r="AF459" i="1" s="1"/>
  <c r="AE410" i="1"/>
  <c r="AF410" i="1" s="1"/>
  <c r="X37" i="3"/>
  <c r="Y37" i="3" s="1"/>
  <c r="AE37" i="3" s="1"/>
  <c r="X22" i="3"/>
  <c r="Y22" i="3" s="1"/>
  <c r="AE22" i="3" s="1"/>
  <c r="X14" i="3"/>
  <c r="Y14" i="3" s="1"/>
  <c r="AE14" i="3" s="1"/>
  <c r="X6" i="3"/>
  <c r="Y6" i="3" s="1"/>
  <c r="AE6" i="3" s="1"/>
  <c r="X43" i="3"/>
  <c r="Y43" i="3" s="1"/>
  <c r="AE43" i="3" s="1"/>
  <c r="X8" i="3"/>
  <c r="Y8" i="3" s="1"/>
  <c r="AE8" i="3" s="1"/>
  <c r="AE469" i="1"/>
  <c r="AF469" i="1" s="1"/>
  <c r="AE453" i="1"/>
  <c r="AF453" i="1" s="1"/>
  <c r="X35" i="3"/>
  <c r="Y35" i="3" s="1"/>
  <c r="AE35" i="3" s="1"/>
  <c r="AE170" i="1"/>
  <c r="AF170" i="1" s="1"/>
  <c r="C64" i="6"/>
  <c r="B64" i="6"/>
  <c r="F64" i="6"/>
  <c r="D64" i="6"/>
  <c r="C66" i="6"/>
  <c r="F66" i="6"/>
  <c r="B66" i="6"/>
  <c r="D66" i="6"/>
  <c r="D65" i="6" l="1"/>
  <c r="E65" i="6" s="1"/>
  <c r="F65" i="6"/>
  <c r="C67" i="6"/>
  <c r="J5" i="5"/>
  <c r="K5" i="5" s="1"/>
  <c r="U5" i="5" s="1"/>
  <c r="H74" i="6" s="1"/>
  <c r="C74" i="6" s="1"/>
  <c r="E66" i="6"/>
  <c r="E68" i="6"/>
  <c r="AE4" i="3"/>
  <c r="U3" i="4"/>
  <c r="U15" i="4" s="1"/>
  <c r="E33" i="6" s="1"/>
  <c r="F33" i="6" s="1"/>
  <c r="E64" i="6"/>
  <c r="E67" i="6"/>
  <c r="G20" i="6"/>
  <c r="G29" i="6" s="1"/>
  <c r="H63" i="6"/>
  <c r="H73" i="6"/>
  <c r="F29" i="6"/>
  <c r="F74" i="6" l="1"/>
  <c r="D74" i="6"/>
  <c r="E74" i="6" s="1"/>
  <c r="U11" i="5"/>
  <c r="E34" i="6" s="1"/>
  <c r="F34" i="6" s="1"/>
  <c r="G34" i="6" s="1"/>
  <c r="B74" i="6"/>
  <c r="F73" i="6"/>
  <c r="F75" i="6" s="1"/>
  <c r="D73" i="6"/>
  <c r="H75" i="6"/>
  <c r="C73" i="6"/>
  <c r="B73" i="6"/>
  <c r="G33" i="6"/>
  <c r="C55" i="6"/>
  <c r="D36" i="6"/>
  <c r="F36" i="6" s="1"/>
  <c r="G36" i="6" s="1"/>
  <c r="D54" i="6"/>
  <c r="C54" i="6"/>
  <c r="E54" i="6"/>
  <c r="D35" i="6"/>
  <c r="F35" i="6" s="1"/>
  <c r="G35" i="6" s="1"/>
  <c r="G56" i="6"/>
  <c r="D55" i="6"/>
  <c r="E55" i="6"/>
  <c r="C56" i="6"/>
  <c r="E56" i="6"/>
  <c r="G55" i="6"/>
  <c r="F56" i="6"/>
  <c r="G54" i="6"/>
  <c r="D56" i="6"/>
  <c r="E57" i="6"/>
  <c r="C57" i="6"/>
  <c r="D57" i="6"/>
  <c r="F57" i="6"/>
  <c r="F54" i="6"/>
  <c r="G57" i="6"/>
  <c r="F55" i="6"/>
  <c r="D58" i="6"/>
  <c r="E58" i="6"/>
  <c r="C58" i="6"/>
  <c r="F58" i="6"/>
  <c r="G58" i="6"/>
  <c r="B63" i="6"/>
  <c r="C63" i="6"/>
  <c r="H69" i="6"/>
  <c r="F63" i="6"/>
  <c r="F69" i="6" s="1"/>
  <c r="D63" i="6"/>
  <c r="E63" i="6" l="1"/>
  <c r="E69" i="6" s="1"/>
  <c r="E73" i="6"/>
  <c r="E75" i="6" s="1"/>
  <c r="G39" i="6"/>
  <c r="G41" i="6" s="1"/>
  <c r="F39" i="6"/>
  <c r="F41" i="6" s="1"/>
</calcChain>
</file>

<file path=xl/sharedStrings.xml><?xml version="1.0" encoding="utf-8"?>
<sst xmlns="http://schemas.openxmlformats.org/spreadsheetml/2006/main" count="1992" uniqueCount="525">
  <si>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</si>
  <si>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</si>
  <si>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</si>
  <si>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</si>
  <si>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</si>
  <si>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</si>
  <si>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</si>
  <si>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</si>
  <si>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</si>
  <si>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</si>
  <si>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</si>
  <si>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</si>
  <si>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</si>
  <si>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</si>
  <si>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</si>
  <si>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</si>
  <si>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</si>
  <si>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</si>
  <si>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</si>
  <si>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</si>
  <si>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</si>
  <si>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</si>
  <si>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</si>
  <si>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</si>
  <si>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</si>
  <si>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</si>
  <si>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</si>
  <si>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</si>
  <si>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</si>
  <si>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</si>
  <si>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</si>
  <si>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</si>
  <si>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</si>
  <si>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</si>
  <si>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</si>
  <si>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</si>
  <si>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</si>
  <si>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</si>
  <si>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</si>
  <si>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</si>
  <si>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</si>
  <si>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</si>
  <si>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</si>
  <si>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</si>
  <si>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</si>
  <si>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</si>
  <si>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</si>
  <si>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</si>
  <si>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</si>
  <si>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</si>
  <si>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</si>
  <si>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</si>
  <si>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</si>
  <si>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</si>
  <si>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</si>
  <si>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</si>
  <si>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</si>
  <si>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</si>
  <si>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</si>
  <si>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</si>
  <si>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</si>
  <si>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</si>
  <si>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</si>
  <si>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</si>
  <si>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</si>
  <si>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</si>
  <si>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</si>
  <si>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</si>
  <si>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</si>
  <si>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</si>
  <si>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</si>
  <si>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</si>
  <si>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</si>
  <si>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</si>
  <si>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</si>
  <si>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</si>
  <si>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</si>
  <si>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</si>
  <si>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</si>
  <si>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</si>
  <si>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</si>
  <si>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</si>
  <si>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</si>
  <si>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</si>
  <si>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</si>
  <si>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</si>
  <si>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</si>
  <si>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</si>
  <si>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</si>
  <si>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</si>
  <si>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</si>
  <si>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</si>
  <si>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</si>
  <si>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</si>
  <si>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</si>
  <si>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</si>
  <si>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</si>
  <si>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</si>
  <si>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</si>
  <si>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</si>
  <si>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</si>
  <si>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</si>
  <si>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</si>
  <si>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</si>
  <si>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</si>
  <si>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</si>
  <si>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</si>
  <si>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</si>
  <si>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</si>
  <si>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</si>
  <si>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</si>
  <si>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</si>
  <si>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</si>
  <si>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</si>
  <si>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</si>
  <si>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</si>
  <si>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</si>
  <si>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</si>
  <si>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</si>
  <si>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</si>
  <si>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</si>
  <si>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</si>
  <si>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</si>
  <si>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</si>
  <si>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</si>
  <si>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</si>
  <si>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</si>
  <si>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</si>
  <si>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</si>
  <si>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</si>
  <si>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</si>
  <si>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</si>
  <si>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</si>
  <si>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</si>
  <si>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</si>
  <si>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</si>
  <si>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</si>
  <si>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</si>
  <si>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</si>
  <si>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</si>
  <si>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</si>
  <si>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</si>
  <si>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</si>
  <si>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</si>
  <si>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</si>
  <si>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</si>
  <si>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</si>
  <si>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</si>
  <si>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</si>
  <si>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</si>
  <si>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</si>
  <si>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</si>
  <si>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</si>
  <si>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</si>
  <si>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</si>
  <si>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</si>
  <si>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</si>
  <si>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</si>
  <si>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</si>
  <si>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</si>
  <si>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</si>
  <si>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</si>
  <si>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</si>
  <si>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</si>
  <si>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</si>
  <si>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</si>
  <si>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</si>
  <si>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</si>
  <si>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</si>
  <si>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</si>
  <si>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</si>
  <si>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</si>
  <si>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</si>
  <si>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</si>
  <si>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</si>
  <si>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</si>
  <si>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</si>
  <si>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</si>
  <si>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</si>
  <si>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</si>
  <si>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</si>
  <si>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</si>
  <si>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</si>
  <si>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</si>
  <si>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</si>
  <si>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</si>
  <si>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</si>
  <si>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</si>
  <si>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</si>
  <si>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</si>
  <si>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</si>
  <si>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</si>
  <si>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</si>
  <si>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</si>
  <si>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</si>
  <si>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</si>
  <si>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</si>
  <si>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</si>
  <si>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</si>
  <si>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</si>
  <si>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</si>
  <si>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</si>
  <si>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</si>
  <si>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</si>
  <si>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</si>
  <si>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</si>
  <si>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</si>
  <si>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</si>
  <si>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</si>
  <si>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</si>
  <si>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</si>
  <si>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</si>
  <si>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</si>
  <si>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</si>
  <si>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</si>
  <si>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</si>
  <si>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</si>
  <si>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</si>
  <si>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</si>
  <si>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</si>
  <si>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</si>
  <si>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</si>
  <si>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</si>
  <si>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</si>
  <si>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</si>
  <si>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</si>
  <si>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</si>
  <si>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</si>
  <si>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</si>
  <si>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</si>
  <si>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</si>
  <si>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</si>
  <si>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</si>
  <si>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</si>
  <si>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</si>
  <si>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</si>
  <si>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</si>
  <si>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</si>
  <si>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</si>
  <si>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</si>
  <si>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</si>
  <si>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</si>
  <si>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</si>
  <si>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</si>
  <si>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</si>
  <si>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</si>
  <si>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</si>
  <si>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</si>
  <si>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</si>
  <si>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</si>
  <si>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</si>
  <si>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</si>
  <si>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</si>
  <si>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</si>
  <si>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</si>
  <si>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</si>
  <si>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</si>
  <si>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</si>
  <si>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</si>
  <si>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</si>
  <si>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</si>
  <si>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</si>
  <si>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</si>
  <si>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</si>
  <si>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</si>
  <si>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</si>
  <si>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</si>
  <si>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</si>
  <si>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</si>
  <si>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</si>
  <si>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</si>
  <si>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</si>
  <si>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</si>
  <si>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</si>
  <si>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</si>
  <si>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</si>
  <si>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</si>
  <si>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</si>
  <si>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</si>
  <si>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</si>
  <si>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</si>
  <si>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</si>
  <si>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</si>
  <si>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</si>
  <si>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</si>
  <si>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</si>
  <si>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</si>
  <si>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</si>
  <si>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</si>
  <si>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</si>
  <si>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</si>
  <si>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</si>
  <si>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</si>
  <si>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</si>
  <si>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</si>
  <si>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</si>
  <si>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</si>
  <si>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</si>
  <si>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</si>
  <si>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</si>
  <si>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</si>
  <si>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</si>
  <si>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</si>
  <si>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</si>
  <si>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</si>
  <si>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</si>
  <si>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</si>
  <si>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</si>
  <si>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</si>
  <si>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</si>
  <si>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</si>
  <si>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</si>
  <si>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</si>
  <si>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</si>
  <si>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</si>
  <si>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</si>
  <si>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</si>
  <si>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</si>
  <si>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</si>
  <si>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</si>
  <si>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</si>
  <si>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</si>
  <si>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</si>
  <si>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</si>
  <si>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</si>
  <si>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</si>
  <si>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</si>
  <si>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</si>
  <si>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</si>
  <si>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</si>
  <si>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</si>
  <si>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</si>
  <si>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</si>
  <si>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</si>
  <si>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</si>
  <si>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</si>
  <si>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</si>
  <si>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</si>
  <si>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</si>
  <si>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</si>
  <si>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</si>
  <si>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</si>
  <si>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</si>
  <si>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</si>
  <si>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</si>
  <si>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</si>
  <si>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</si>
  <si>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</si>
  <si>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</si>
  <si>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</si>
  <si>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</si>
  <si>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</si>
  <si>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</si>
  <si>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</si>
  <si>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</si>
  <si>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</si>
  <si>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</si>
  <si>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</si>
  <si>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</si>
  <si>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</si>
  <si>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</si>
  <si>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</si>
  <si>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</si>
  <si>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</si>
  <si>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</si>
  <si>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</si>
  <si>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</si>
  <si>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</si>
  <si>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</si>
  <si>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</si>
  <si>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</si>
  <si>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</si>
  <si>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</si>
  <si>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</si>
  <si>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</si>
  <si>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</si>
  <si>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</si>
  <si>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</si>
  <si>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</si>
  <si>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</si>
  <si>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</si>
  <si>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</si>
  <si>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</si>
  <si>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</si>
  <si>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</si>
  <si>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</si>
  <si>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</si>
  <si>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</si>
  <si>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</si>
  <si>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</si>
  <si>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</si>
  <si>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</si>
  <si>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</si>
  <si>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</si>
  <si>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</si>
  <si>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</si>
  <si>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</si>
  <si>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</si>
  <si>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</si>
  <si>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</si>
  <si>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</si>
  <si>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</si>
  <si>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</si>
  <si>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</si>
  <si>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</si>
  <si>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</si>
  <si>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</si>
  <si>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</si>
  <si>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</si>
  <si>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</si>
  <si>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</si>
  <si>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</si>
  <si>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</si>
  <si>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</si>
  <si>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</si>
  <si>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</si>
  <si>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</si>
  <si>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</si>
  <si>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</si>
  <si>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</si>
  <si>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</si>
  <si>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</si>
  <si>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</si>
  <si>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</si>
  <si>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</si>
  <si>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</si>
  <si>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</si>
  <si>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</si>
  <si>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</si>
  <si>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</si>
  <si>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</si>
  <si>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</si>
  <si>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</si>
  <si>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</si>
  <si>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</si>
  <si>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</si>
  <si>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</si>
  <si>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</si>
  <si>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</si>
  <si>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</si>
  <si>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</si>
  <si>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</si>
  <si>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</si>
  <si>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</si>
  <si>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</si>
  <si>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</si>
  <si>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</si>
  <si>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</si>
  <si>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</si>
  <si>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</si>
  <si>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</si>
  <si>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</si>
  <si>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</si>
  <si>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</si>
  <si>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</si>
  <si>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</si>
  <si>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</si>
  <si>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</si>
  <si>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</si>
  <si>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</si>
  <si>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</si>
  <si>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</si>
  <si>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</si>
  <si>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</si>
  <si>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</si>
  <si>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</si>
  <si>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</si>
  <si>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</si>
  <si>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</si>
  <si>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</si>
  <si>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</si>
  <si>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</si>
  <si>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</si>
  <si>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</si>
  <si>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</si>
  <si>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</si>
  <si>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</si>
  <si>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</si>
  <si>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</si>
  <si>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</si>
  <si>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</si>
  <si>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</si>
  <si>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</si>
  <si>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</si>
  <si>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Non-Irrigated Grain Sorghum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</si>
  <si>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</si>
  <si>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</si>
  <si>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</si>
  <si>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</si>
  <si>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</si>
  <si>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</si>
  <si>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</si>
  <si>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</si>
  <si>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</si>
  <si>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</si>
  <si>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1.6, Heavy Disk 27'</t>
  </si>
  <si>
    <t>1.03, Disk &amp; Incorporate 32'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</si>
  <si>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</si>
  <si>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</si>
  <si>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</si>
  <si>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</si>
  <si>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</si>
  <si>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0.22, Tractor (120-139 hp) 2WD 130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</si>
  <si>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</si>
  <si>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</si>
  <si>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</si>
  <si>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</si>
  <si>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</si>
  <si>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</si>
  <si>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</si>
  <si>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</si>
  <si>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Your Yield</t>
  </si>
  <si>
    <t>Your Farm</t>
  </si>
  <si>
    <t>Treated Seed</t>
  </si>
  <si>
    <t>oz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</si>
  <si>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</si>
  <si>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</si>
  <si>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</si>
  <si>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</si>
  <si>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</si>
  <si>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</si>
  <si>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</si>
  <si>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2020</t>
  </si>
  <si>
    <t>Developed by Amanda Smith</t>
  </si>
  <si>
    <t>0.29, Grain Cart Wht/Sor  500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</si>
</sst>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0" fillId="0" borderId="0" xfId="0" applyAlignment="1">
      <alignment horizontal="left"/>
    </xf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44" fontId="36" fillId="43" borderId="15" xfId="0" applyNumberFormat="1" applyFont="1" applyFill="1" applyBorder="1"/>
    <xf numFmtId="44" fontId="36" fillId="43" borderId="0" xfId="0" applyNumberFormat="1" applyFont="1" applyFill="1"/>
    <xf numFmtId="0" fontId="1" fillId="35" borderId="0" xfId="43" applyFill="1"/>
    <xf numFmtId="1" fontId="18" fillId="35" borderId="10" xfId="43" applyNumberFormat="1" applyFont="1" applyFill="1" applyBorder="1"/>
    <xf numFmtId="0" fontId="1" fillId="44" borderId="0" xfId="43" applyFill="1"/>
    <xf numFmtId="0" fontId="0" fillId="35" borderId="0" xfId="0" applyFill="1"/>
    <xf numFmtId="1" fontId="36" fillId="35" borderId="0" xfId="0" applyNumberFormat="1" applyFont="1" applyFill="1"/>
    <xf numFmtId="1" fontId="36" fillId="44" borderId="0" xfId="0" applyNumberFormat="1" applyFont="1" applyFill="1"/>
    <xf numFmtId="1" fontId="1" fillId="44" borderId="0" xfId="43" applyNumberFormat="1" applyFill="1"/>
    <xf numFmtId="0" fontId="0" fillId="44" borderId="0" xfId="0" applyFill="1"/>
    <xf numFmtId="1" fontId="0" fillId="44" borderId="0" xfId="0" applyNumberFormat="1" applyFill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 x14ac:dyDescent="0.2">
      <c r="B1" s="287" t="s">
        <v>484</v>
      </c>
      <c r="C1" s="287"/>
      <c r="D1" s="287"/>
      <c r="E1" s="287"/>
      <c r="F1" s="287"/>
      <c r="G1" s="287"/>
      <c r="H1" s="287"/>
      <c r="I1" s="57"/>
    </row>
    <row r="2" spans="1:9" x14ac:dyDescent="0.2">
      <c r="B2" s="287" t="s">
        <v>522</v>
      </c>
      <c r="C2" s="287"/>
      <c r="D2" s="287"/>
      <c r="E2" s="287"/>
      <c r="F2" s="287"/>
      <c r="G2" s="287"/>
      <c r="H2" s="287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87" t="s">
        <v>363</v>
      </c>
      <c r="C4" s="287"/>
      <c r="D4" s="287"/>
      <c r="E4" s="287"/>
      <c r="F4" s="287"/>
      <c r="G4" s="287"/>
      <c r="H4" s="287"/>
      <c r="I4" s="57"/>
    </row>
    <row r="6" spans="1:9" x14ac:dyDescent="0.2">
      <c r="B6" s="77" t="s">
        <v>364</v>
      </c>
      <c r="C6" s="57">
        <v>65</v>
      </c>
      <c r="D6" t="s">
        <v>485</v>
      </c>
      <c r="F6" t="s">
        <v>511</v>
      </c>
    </row>
    <row r="7" spans="1:9" x14ac:dyDescent="0.2">
      <c r="G7" s="247"/>
    </row>
    <row r="8" spans="1:9" x14ac:dyDescent="0.2">
      <c r="B8" s="108" t="s">
        <v>365</v>
      </c>
      <c r="C8" s="108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512</v>
      </c>
      <c r="I8" s="77"/>
    </row>
    <row r="9" spans="1:9" x14ac:dyDescent="0.2">
      <c r="B9" s="223" t="s">
        <v>513</v>
      </c>
      <c r="C9" t="s">
        <v>376</v>
      </c>
      <c r="D9">
        <v>55</v>
      </c>
      <c r="E9" s="41">
        <v>0.27</v>
      </c>
      <c r="F9" s="41">
        <f>E9*D9</f>
        <v>14.850000000000001</v>
      </c>
      <c r="G9" s="78">
        <f>F9/yield</f>
        <v>0.22846153846153849</v>
      </c>
    </row>
    <row r="10" spans="1:9" x14ac:dyDescent="0.2">
      <c r="B10" t="s">
        <v>355</v>
      </c>
      <c r="C10" t="s">
        <v>377</v>
      </c>
      <c r="D10">
        <f>'Fert, Weed, Insct, Dis'!$C$6</f>
        <v>0.25</v>
      </c>
      <c r="E10" s="78">
        <f>'Fert, Weed, Insct, Dis'!$D$6</f>
        <v>48</v>
      </c>
      <c r="F10" s="41">
        <f>E10*D10</f>
        <v>12</v>
      </c>
      <c r="G10" s="78">
        <f>F10/yield</f>
        <v>0.18461538461538463</v>
      </c>
      <c r="H10" s="247"/>
    </row>
    <row r="11" spans="1:9" x14ac:dyDescent="0.2">
      <c r="A11" s="155" t="s">
        <v>432</v>
      </c>
      <c r="B11" t="s">
        <v>368</v>
      </c>
      <c r="F11" s="41"/>
      <c r="G11" s="78"/>
    </row>
    <row r="12" spans="1:9" x14ac:dyDescent="0.2">
      <c r="B12" s="106" t="s">
        <v>369</v>
      </c>
      <c r="C12" t="s">
        <v>361</v>
      </c>
      <c r="D12">
        <f>'Fert, Weed, Insct, Dis'!$C$3</f>
        <v>80</v>
      </c>
      <c r="E12" s="78">
        <f>'Fert, Weed, Insct, Dis'!$D$3</f>
        <v>0.45</v>
      </c>
      <c r="F12" s="41">
        <f t="shared" ref="F12:F17" si="0">E12*D12</f>
        <v>36</v>
      </c>
      <c r="G12" s="78">
        <f t="shared" ref="G12:G17" si="1">F12/yield</f>
        <v>0.55384615384615388</v>
      </c>
    </row>
    <row r="13" spans="1:9" x14ac:dyDescent="0.2">
      <c r="B13" s="106" t="s">
        <v>370</v>
      </c>
      <c r="C13" t="s">
        <v>361</v>
      </c>
      <c r="D13">
        <f>'Fert, Weed, Insct, Dis'!$C$4</f>
        <v>40</v>
      </c>
      <c r="E13" s="78">
        <f>'Fert, Weed, Insct, Dis'!$D$4</f>
        <v>0.38</v>
      </c>
      <c r="F13" s="41">
        <f t="shared" si="0"/>
        <v>15.2</v>
      </c>
      <c r="G13" s="78">
        <f t="shared" si="1"/>
        <v>0.23384615384615384</v>
      </c>
      <c r="H13" s="247"/>
    </row>
    <row r="14" spans="1:9" x14ac:dyDescent="0.2">
      <c r="B14" s="106" t="s">
        <v>371</v>
      </c>
      <c r="C14" t="s">
        <v>361</v>
      </c>
      <c r="D14">
        <f>'Fert, Weed, Insct, Dis'!$C$5</f>
        <v>60</v>
      </c>
      <c r="E14" s="78">
        <f>'Fert, Weed, Insct, Dis'!$D$5</f>
        <v>0.3</v>
      </c>
      <c r="F14" s="41">
        <f t="shared" si="0"/>
        <v>18</v>
      </c>
      <c r="G14" s="78">
        <f t="shared" si="1"/>
        <v>0.27692307692307694</v>
      </c>
    </row>
    <row r="15" spans="1:9" x14ac:dyDescent="0.2">
      <c r="A15" s="155" t="s">
        <v>433</v>
      </c>
      <c r="B15" t="s">
        <v>493</v>
      </c>
      <c r="C15" t="s">
        <v>378</v>
      </c>
      <c r="D15">
        <v>1</v>
      </c>
      <c r="E15" s="78">
        <f>'Fert, Weed, Insct, Dis'!$E$21</f>
        <v>16.7</v>
      </c>
      <c r="F15" s="41">
        <f t="shared" si="0"/>
        <v>16.7</v>
      </c>
      <c r="G15" s="78">
        <f t="shared" si="1"/>
        <v>0.25692307692307692</v>
      </c>
      <c r="H15" s="247"/>
    </row>
    <row r="16" spans="1:9" x14ac:dyDescent="0.2">
      <c r="A16" s="155" t="s">
        <v>434</v>
      </c>
      <c r="B16" t="s">
        <v>372</v>
      </c>
      <c r="C16" t="s">
        <v>378</v>
      </c>
      <c r="D16">
        <v>1</v>
      </c>
      <c r="E16" s="78">
        <f>'Fert, Weed, Insct, Dis'!$E$32</f>
        <v>11.45</v>
      </c>
      <c r="F16" s="41">
        <f t="shared" si="0"/>
        <v>11.45</v>
      </c>
      <c r="G16" s="78">
        <f t="shared" si="1"/>
        <v>0.17615384615384613</v>
      </c>
    </row>
    <row r="17" spans="1:8" x14ac:dyDescent="0.2">
      <c r="A17" s="155" t="s">
        <v>435</v>
      </c>
      <c r="B17" s="43" t="s">
        <v>423</v>
      </c>
      <c r="C17" t="s">
        <v>378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47"/>
    </row>
    <row r="18" spans="1:8" x14ac:dyDescent="0.2">
      <c r="A18" s="155" t="s">
        <v>437</v>
      </c>
      <c r="B18" t="s">
        <v>494</v>
      </c>
      <c r="F18" s="41"/>
      <c r="G18" s="78"/>
    </row>
    <row r="19" spans="1:8" x14ac:dyDescent="0.2">
      <c r="B19" s="106" t="s">
        <v>373</v>
      </c>
      <c r="C19" t="s">
        <v>379</v>
      </c>
      <c r="D19" s="206">
        <f>PreHarvest!O15+PreHarvest!I24</f>
        <v>5.1367433959427222</v>
      </c>
      <c r="E19" s="41">
        <v>2</v>
      </c>
      <c r="F19" s="41">
        <f>E19*D19</f>
        <v>10.273486791885444</v>
      </c>
      <c r="G19" s="78">
        <f>F19/yield</f>
        <v>0.15805364295208377</v>
      </c>
    </row>
    <row r="20" spans="1:8" x14ac:dyDescent="0.2">
      <c r="B20" s="106" t="s">
        <v>374</v>
      </c>
      <c r="C20" t="s">
        <v>378</v>
      </c>
      <c r="D20">
        <v>1</v>
      </c>
      <c r="E20" s="41">
        <f>PreHarvest!$R$15+PreHarvest!$K$24</f>
        <v>14.030923014317439</v>
      </c>
      <c r="F20" s="41">
        <f>E20*D20</f>
        <v>14.030923014317439</v>
      </c>
      <c r="G20" s="78">
        <f>F20/yield</f>
        <v>0.21586035406642215</v>
      </c>
      <c r="H20" s="247"/>
    </row>
    <row r="21" spans="1:8" x14ac:dyDescent="0.2">
      <c r="A21" s="155" t="s">
        <v>436</v>
      </c>
      <c r="B21" t="s">
        <v>375</v>
      </c>
      <c r="F21" s="41"/>
      <c r="G21" s="78"/>
    </row>
    <row r="22" spans="1:8" x14ac:dyDescent="0.2">
      <c r="B22" s="106" t="s">
        <v>373</v>
      </c>
      <c r="C22" t="s">
        <v>379</v>
      </c>
      <c r="D22" s="206">
        <f>Harvest!O11</f>
        <v>2.5316526644257697</v>
      </c>
      <c r="E22" s="41">
        <f>E19</f>
        <v>2</v>
      </c>
      <c r="F22" s="41">
        <f t="shared" ref="F22:F28" si="2">E22*D22</f>
        <v>5.0633053288515395</v>
      </c>
      <c r="G22" s="78">
        <f t="shared" ref="G22:G28" si="3">F22/yield</f>
        <v>7.7897005059254454E-2</v>
      </c>
    </row>
    <row r="23" spans="1:8" x14ac:dyDescent="0.2">
      <c r="B23" s="106" t="s">
        <v>374</v>
      </c>
      <c r="C23" t="s">
        <v>378</v>
      </c>
      <c r="D23">
        <v>1</v>
      </c>
      <c r="E23" s="41">
        <f>Harvest!$R$11</f>
        <v>7.8331618930905691</v>
      </c>
      <c r="F23" s="41">
        <f t="shared" si="2"/>
        <v>7.8331618930905691</v>
      </c>
      <c r="G23" s="78">
        <f t="shared" si="3"/>
        <v>0.12051018297062414</v>
      </c>
      <c r="H23" s="247"/>
    </row>
    <row r="24" spans="1:8" x14ac:dyDescent="0.2">
      <c r="B24" t="s">
        <v>380</v>
      </c>
      <c r="C24" t="s">
        <v>385</v>
      </c>
      <c r="D24" s="206">
        <f>1.25*((PreHarvest!G15+PreHarvest!G24)+Harvest!G11)</f>
        <v>1.084459430533347</v>
      </c>
      <c r="E24" s="41">
        <v>13.5</v>
      </c>
      <c r="F24" s="41">
        <f t="shared" si="2"/>
        <v>14.640202312200184</v>
      </c>
      <c r="G24" s="78">
        <f t="shared" si="3"/>
        <v>0.22523388172615669</v>
      </c>
    </row>
    <row r="25" spans="1:8" x14ac:dyDescent="0.2">
      <c r="B25" t="s">
        <v>381</v>
      </c>
      <c r="C25" t="s">
        <v>378</v>
      </c>
      <c r="D25">
        <v>1</v>
      </c>
      <c r="E25" s="41">
        <v>16.5</v>
      </c>
      <c r="F25" s="41">
        <f t="shared" si="2"/>
        <v>16.5</v>
      </c>
      <c r="G25" s="78">
        <f t="shared" si="3"/>
        <v>0.25384615384615383</v>
      </c>
      <c r="H25" s="247"/>
    </row>
    <row r="26" spans="1:8" x14ac:dyDescent="0.2">
      <c r="B26" t="s">
        <v>382</v>
      </c>
      <c r="C26" t="s">
        <v>378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">
      <c r="B27" t="s">
        <v>383</v>
      </c>
      <c r="C27" t="s">
        <v>384</v>
      </c>
      <c r="D27" s="78">
        <f>SUM(F9:F26)*0.5</f>
        <v>96.270539670172582</v>
      </c>
      <c r="E27" s="105">
        <v>5.5E-2</v>
      </c>
      <c r="F27" s="41">
        <f t="shared" si="2"/>
        <v>5.2948796818594923</v>
      </c>
      <c r="G27" s="78">
        <f t="shared" si="3"/>
        <v>8.1459687413222959E-2</v>
      </c>
      <c r="H27" s="247"/>
    </row>
    <row r="28" spans="1:8" s="223" customFormat="1" x14ac:dyDescent="0.2">
      <c r="B28" s="223" t="s">
        <v>510</v>
      </c>
      <c r="C28" s="238" t="str">
        <f t="shared" ref="C28" si="4">$D$6</f>
        <v>bushel</v>
      </c>
      <c r="D28" s="235">
        <f>yield*1.1</f>
        <v>71.5</v>
      </c>
      <c r="E28" s="224">
        <v>0.28000000000000003</v>
      </c>
      <c r="F28" s="224">
        <f t="shared" si="2"/>
        <v>20.020000000000003</v>
      </c>
      <c r="G28" s="225">
        <f t="shared" si="3"/>
        <v>0.30800000000000005</v>
      </c>
    </row>
    <row r="29" spans="1:8" x14ac:dyDescent="0.2">
      <c r="B29" s="282" t="s">
        <v>386</v>
      </c>
      <c r="C29" s="282"/>
      <c r="D29" s="282"/>
      <c r="E29" s="282"/>
      <c r="F29" s="107">
        <f>SUM(F9:F28)</f>
        <v>217.85595902220467</v>
      </c>
      <c r="G29" s="107">
        <f>SUM(G9:G28)</f>
        <v>3.3516301388031486</v>
      </c>
      <c r="H29" s="247"/>
    </row>
    <row r="31" spans="1:8" x14ac:dyDescent="0.2">
      <c r="B31" s="109" t="s">
        <v>391</v>
      </c>
      <c r="C31" s="109"/>
      <c r="D31" s="109"/>
      <c r="E31" s="109"/>
      <c r="F31" s="109"/>
      <c r="G31" s="109"/>
      <c r="H31" s="247"/>
    </row>
    <row r="32" spans="1:8" x14ac:dyDescent="0.2">
      <c r="B32" s="281" t="s">
        <v>392</v>
      </c>
      <c r="C32" s="281"/>
      <c r="D32" s="281"/>
      <c r="E32" s="281"/>
      <c r="F32" s="281"/>
      <c r="G32" s="281"/>
      <c r="H32" s="281"/>
    </row>
    <row r="33" spans="2:8" x14ac:dyDescent="0.2">
      <c r="B33" s="106" t="s">
        <v>509</v>
      </c>
      <c r="C33" t="s">
        <v>378</v>
      </c>
      <c r="D33">
        <v>1</v>
      </c>
      <c r="E33" s="41">
        <f>PreHarvest!$U$15+PreHarvest!$M$24</f>
        <v>37.80320089679936</v>
      </c>
      <c r="F33" s="41">
        <f>E33*D33</f>
        <v>37.80320089679936</v>
      </c>
      <c r="G33" s="41">
        <f t="shared" ref="G33:G38" si="5">F33/yield</f>
        <v>0.58158770610460553</v>
      </c>
    </row>
    <row r="34" spans="2:8" x14ac:dyDescent="0.2">
      <c r="B34" s="106" t="s">
        <v>393</v>
      </c>
      <c r="C34" t="s">
        <v>378</v>
      </c>
      <c r="D34">
        <v>1</v>
      </c>
      <c r="E34" s="41">
        <f>Harvest!$U$11</f>
        <v>41.200861313818862</v>
      </c>
      <c r="F34" s="41">
        <f t="shared" ref="F34:F38" si="6">E34*D34</f>
        <v>41.200861313818862</v>
      </c>
      <c r="G34" s="41">
        <f t="shared" si="5"/>
        <v>0.63385940482798253</v>
      </c>
      <c r="H34" s="247"/>
    </row>
    <row r="35" spans="2:8" x14ac:dyDescent="0.2">
      <c r="B35" t="s">
        <v>394</v>
      </c>
      <c r="C35" t="s">
        <v>395</v>
      </c>
      <c r="D35" s="41">
        <f>tvc</f>
        <v>217.85595902220467</v>
      </c>
      <c r="E35" s="110">
        <v>0.05</v>
      </c>
      <c r="F35" s="41">
        <f t="shared" si="6"/>
        <v>10.892797951110234</v>
      </c>
      <c r="G35" s="41">
        <f t="shared" si="5"/>
        <v>0.16758150694015744</v>
      </c>
    </row>
    <row r="36" spans="2:8" x14ac:dyDescent="0.2">
      <c r="B36" t="s">
        <v>396</v>
      </c>
      <c r="C36" t="s">
        <v>395</v>
      </c>
      <c r="D36" s="41">
        <f>tvc</f>
        <v>217.85595902220467</v>
      </c>
      <c r="E36" s="110">
        <v>0.05</v>
      </c>
      <c r="F36" s="41">
        <f>E36*D36</f>
        <v>10.892797951110234</v>
      </c>
      <c r="G36" s="41">
        <f t="shared" si="5"/>
        <v>0.16758150694015744</v>
      </c>
      <c r="H36" s="247"/>
    </row>
    <row r="37" spans="2:8" ht="16" x14ac:dyDescent="0.2">
      <c r="B37" s="111" t="s">
        <v>397</v>
      </c>
      <c r="C37" t="s">
        <v>378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">
      <c r="B38" s="56" t="s">
        <v>398</v>
      </c>
      <c r="C38" s="56" t="s">
        <v>378</v>
      </c>
      <c r="D38" s="56">
        <v>1</v>
      </c>
      <c r="E38" s="112">
        <v>0</v>
      </c>
      <c r="F38" s="112">
        <f t="shared" si="6"/>
        <v>0</v>
      </c>
      <c r="G38" s="41">
        <f t="shared" si="5"/>
        <v>0</v>
      </c>
      <c r="H38" s="247"/>
    </row>
    <row r="39" spans="2:8" x14ac:dyDescent="0.2">
      <c r="B39" s="282" t="s">
        <v>399</v>
      </c>
      <c r="C39" s="282"/>
      <c r="D39" s="282"/>
      <c r="E39" s="282"/>
      <c r="F39" s="107">
        <f>SUM(F33:F38)</f>
        <v>100.78965811283871</v>
      </c>
      <c r="G39" s="107">
        <f>SUM(G33:G38)</f>
        <v>1.5506101248129029</v>
      </c>
      <c r="H39" s="247"/>
    </row>
    <row r="41" spans="2:8" ht="16" thickBot="1" x14ac:dyDescent="0.25">
      <c r="B41" s="113" t="s">
        <v>400</v>
      </c>
      <c r="C41" s="113"/>
      <c r="D41" s="113"/>
      <c r="E41" s="113"/>
      <c r="F41" s="114">
        <f>F29+F39</f>
        <v>318.64561713504338</v>
      </c>
      <c r="G41" s="114">
        <f>G29+G39</f>
        <v>4.9022402636160516</v>
      </c>
      <c r="H41" s="247"/>
    </row>
    <row r="42" spans="2:8" x14ac:dyDescent="0.2">
      <c r="B42" s="115" t="s">
        <v>401</v>
      </c>
      <c r="C42" s="115"/>
      <c r="D42" s="115"/>
      <c r="E42" s="116" t="s">
        <v>402</v>
      </c>
      <c r="F42" s="122"/>
      <c r="G42" s="117" t="str">
        <f>CONCATENATE("/",$D$6)</f>
        <v>/bushel</v>
      </c>
    </row>
    <row r="43" spans="2:8" ht="16" thickBot="1" x14ac:dyDescent="0.25">
      <c r="B43" s="118" t="s">
        <v>403</v>
      </c>
      <c r="C43" s="118"/>
      <c r="D43" s="118"/>
      <c r="E43" s="119" t="s">
        <v>402</v>
      </c>
      <c r="F43" s="120"/>
      <c r="G43" s="121" t="str">
        <f>CONCATENATE("/",$D$6)</f>
        <v>/bushel</v>
      </c>
    </row>
    <row r="44" spans="2:8" x14ac:dyDescent="0.2">
      <c r="B44" s="150"/>
      <c r="C44" s="150"/>
      <c r="D44" s="150"/>
      <c r="E44" s="151"/>
      <c r="F44" s="152"/>
      <c r="G44" s="153"/>
      <c r="H44" s="150"/>
    </row>
    <row r="45" spans="2:8" ht="29" customHeight="1" x14ac:dyDescent="0.2">
      <c r="B45" s="286" t="s">
        <v>520</v>
      </c>
      <c r="C45" s="286"/>
      <c r="D45" s="286"/>
      <c r="E45" s="286"/>
      <c r="F45" s="286"/>
      <c r="G45" s="286"/>
      <c r="H45" s="286"/>
    </row>
    <row r="46" spans="2:8" ht="43.25" customHeight="1" x14ac:dyDescent="0.2">
      <c r="B46" s="286" t="s">
        <v>521</v>
      </c>
      <c r="C46" s="286"/>
      <c r="D46" s="286"/>
      <c r="E46" s="286"/>
      <c r="F46" s="286"/>
      <c r="G46" s="286"/>
      <c r="H46" s="286"/>
    </row>
    <row r="47" spans="2:8" ht="14.5" customHeight="1" x14ac:dyDescent="0.2">
      <c r="B47" s="279" t="s">
        <v>523</v>
      </c>
      <c r="C47" s="279"/>
      <c r="D47" s="279"/>
      <c r="E47" s="279"/>
      <c r="F47" s="279"/>
      <c r="G47" s="279"/>
      <c r="H47" s="279"/>
    </row>
    <row r="48" spans="2:8" x14ac:dyDescent="0.2">
      <c r="B48" s="280"/>
      <c r="C48" s="280"/>
      <c r="D48" s="280"/>
      <c r="E48" s="280"/>
      <c r="F48" s="280"/>
      <c r="G48" s="280"/>
      <c r="H48" s="280"/>
    </row>
    <row r="49" spans="2:8" x14ac:dyDescent="0.2">
      <c r="B49" s="278" t="str">
        <f>CONCATENATE("Sensitivity Analysis of ",B1)</f>
        <v>Sensitivity Analysis of Non-Irrigated Grain Sorghum</v>
      </c>
      <c r="C49" s="278"/>
      <c r="D49" s="278"/>
      <c r="E49" s="278"/>
      <c r="F49" s="278"/>
      <c r="G49" s="278"/>
      <c r="H49" s="123"/>
    </row>
    <row r="50" spans="2:8" x14ac:dyDescent="0.2">
      <c r="B50" s="283" t="s">
        <v>404</v>
      </c>
      <c r="C50" s="283"/>
      <c r="D50" s="283"/>
      <c r="E50" s="283"/>
      <c r="F50" s="283"/>
      <c r="G50" s="283"/>
      <c r="H50" s="124"/>
    </row>
    <row r="51" spans="2:8" x14ac:dyDescent="0.2">
      <c r="B51" s="284" t="str">
        <f>CONCATENATE("Varying Prices and Yields ","(",(D6),")")</f>
        <v>Varying Prices and Yields (bushel)</v>
      </c>
      <c r="C51" s="284"/>
      <c r="D51" s="284"/>
      <c r="E51" s="284"/>
      <c r="F51" s="284"/>
      <c r="G51" s="284"/>
      <c r="H51" s="124"/>
    </row>
    <row r="52" spans="2:8" x14ac:dyDescent="0.2">
      <c r="B52" s="288" t="str">
        <f>CONCATENATE("Price \ ",$D$6,"/Acre")</f>
        <v>Price \ bushel/Acre</v>
      </c>
      <c r="C52" s="125" t="s">
        <v>405</v>
      </c>
      <c r="D52" s="125" t="s">
        <v>406</v>
      </c>
      <c r="E52" s="126" t="s">
        <v>407</v>
      </c>
      <c r="F52" s="125" t="s">
        <v>408</v>
      </c>
      <c r="G52" s="125" t="s">
        <v>409</v>
      </c>
      <c r="H52" s="127"/>
    </row>
    <row r="53" spans="2:8" x14ac:dyDescent="0.2">
      <c r="B53" s="289"/>
      <c r="C53" s="128">
        <f>E53*0.75</f>
        <v>48.75</v>
      </c>
      <c r="D53" s="128">
        <f>E53*0.9</f>
        <v>58.5</v>
      </c>
      <c r="E53" s="128">
        <f>yield</f>
        <v>65</v>
      </c>
      <c r="F53" s="128">
        <f>E53*1.1</f>
        <v>71.5</v>
      </c>
      <c r="G53" s="128">
        <f>E53*1.25</f>
        <v>81.25</v>
      </c>
    </row>
    <row r="54" spans="2:8" x14ac:dyDescent="0.2">
      <c r="B54" s="129">
        <v>4.5</v>
      </c>
      <c r="C54" s="130">
        <f t="shared" ref="C54:G58" si="7">$B54*C$53-tvc</f>
        <v>1.5190409777953278</v>
      </c>
      <c r="D54" s="130">
        <f t="shared" si="7"/>
        <v>45.394040977795328</v>
      </c>
      <c r="E54" s="130">
        <f t="shared" si="7"/>
        <v>74.644040977795328</v>
      </c>
      <c r="F54" s="130">
        <f t="shared" si="7"/>
        <v>103.89404097779533</v>
      </c>
      <c r="G54" s="130">
        <f t="shared" si="7"/>
        <v>147.76904097779533</v>
      </c>
    </row>
    <row r="55" spans="2:8" x14ac:dyDescent="0.2">
      <c r="B55" s="131">
        <f>B54+0.5</f>
        <v>5</v>
      </c>
      <c r="C55" s="132">
        <f t="shared" si="7"/>
        <v>25.894040977795328</v>
      </c>
      <c r="D55" s="132">
        <f t="shared" si="7"/>
        <v>74.644040977795328</v>
      </c>
      <c r="E55" s="132">
        <f t="shared" si="7"/>
        <v>107.14404097779533</v>
      </c>
      <c r="F55" s="132">
        <f t="shared" si="7"/>
        <v>139.64404097779533</v>
      </c>
      <c r="G55" s="132">
        <f t="shared" si="7"/>
        <v>188.39404097779533</v>
      </c>
    </row>
    <row r="56" spans="2:8" x14ac:dyDescent="0.2">
      <c r="B56" s="131">
        <f t="shared" ref="B56:B58" si="8">B55+0.5</f>
        <v>5.5</v>
      </c>
      <c r="C56" s="132">
        <f t="shared" si="7"/>
        <v>50.269040977795328</v>
      </c>
      <c r="D56" s="132">
        <f t="shared" si="7"/>
        <v>103.89404097779533</v>
      </c>
      <c r="E56" s="132">
        <f t="shared" si="7"/>
        <v>139.64404097779533</v>
      </c>
      <c r="F56" s="132">
        <f t="shared" si="7"/>
        <v>175.39404097779533</v>
      </c>
      <c r="G56" s="132">
        <f t="shared" si="7"/>
        <v>229.01904097779533</v>
      </c>
    </row>
    <row r="57" spans="2:8" x14ac:dyDescent="0.2">
      <c r="B57" s="131">
        <f t="shared" si="8"/>
        <v>6</v>
      </c>
      <c r="C57" s="132">
        <f t="shared" si="7"/>
        <v>74.644040977795328</v>
      </c>
      <c r="D57" s="132">
        <f t="shared" si="7"/>
        <v>133.14404097779533</v>
      </c>
      <c r="E57" s="132">
        <f t="shared" si="7"/>
        <v>172.14404097779533</v>
      </c>
      <c r="F57" s="132">
        <f t="shared" si="7"/>
        <v>211.14404097779533</v>
      </c>
      <c r="G57" s="132">
        <f t="shared" si="7"/>
        <v>269.64404097779533</v>
      </c>
    </row>
    <row r="58" spans="2:8" x14ac:dyDescent="0.2">
      <c r="B58" s="133">
        <f t="shared" si="8"/>
        <v>6.5</v>
      </c>
      <c r="C58" s="134">
        <f t="shared" si="7"/>
        <v>99.019040977795328</v>
      </c>
      <c r="D58" s="134">
        <f t="shared" si="7"/>
        <v>162.39404097779533</v>
      </c>
      <c r="E58" s="134">
        <f t="shared" si="7"/>
        <v>204.64404097779533</v>
      </c>
      <c r="F58" s="134">
        <f t="shared" si="7"/>
        <v>246.89404097779533</v>
      </c>
      <c r="G58" s="134">
        <f t="shared" si="7"/>
        <v>310.26904097779533</v>
      </c>
    </row>
    <row r="60" spans="2:8" x14ac:dyDescent="0.2">
      <c r="B60" s="277" t="s">
        <v>410</v>
      </c>
      <c r="C60" s="277"/>
      <c r="D60" s="277"/>
      <c r="E60" s="277"/>
      <c r="F60" s="277"/>
      <c r="G60" s="277"/>
      <c r="H60" s="277"/>
    </row>
    <row r="61" spans="2:8" x14ac:dyDescent="0.2">
      <c r="B61" s="278" t="s">
        <v>411</v>
      </c>
      <c r="C61" s="278"/>
      <c r="D61" s="278"/>
      <c r="E61" s="278"/>
      <c r="F61" s="278"/>
      <c r="G61" s="278"/>
      <c r="H61" s="278"/>
    </row>
    <row r="62" spans="2:8" ht="48" x14ac:dyDescent="0.2">
      <c r="B62" s="135" t="s">
        <v>412</v>
      </c>
      <c r="C62" s="136" t="s">
        <v>413</v>
      </c>
      <c r="D62" s="136" t="s">
        <v>414</v>
      </c>
      <c r="E62" s="136" t="s">
        <v>507</v>
      </c>
      <c r="F62" s="136" t="s">
        <v>415</v>
      </c>
      <c r="G62" s="136" t="s">
        <v>416</v>
      </c>
      <c r="H62" s="136" t="s">
        <v>417</v>
      </c>
    </row>
    <row r="63" spans="2:8" ht="32" x14ac:dyDescent="0.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6">
        <f>PreHarvest!$R3</f>
        <v>4.4518704167826977</v>
      </c>
      <c r="H63" s="226">
        <f>PreHarvest!$U3</f>
        <v>12.929567491714035</v>
      </c>
    </row>
    <row r="64" spans="2:8" ht="32" x14ac:dyDescent="0.2">
      <c r="B64" s="230" t="str">
        <f>IF(H64&gt;0,(CONCATENATE(PreHarvest!$C4," with ",PreHarvest!$M4))," ")</f>
        <v>Disk &amp; Incorporate 32' with Tractor (180-199 hp) MFWD 190</v>
      </c>
      <c r="C64" s="234">
        <f>IF(H64&gt;0,(1/PreHarvest!$E4)," ")</f>
        <v>15.272727272727272</v>
      </c>
      <c r="D64" s="139">
        <f>IF(H64&gt;0,(PreHarvest!$F4)," ")</f>
        <v>1</v>
      </c>
      <c r="E64" s="227">
        <f t="shared" ref="E64" si="9">IF(H64&gt;0,(D64*1/C64*1.25)," ")</f>
        <v>8.1845238095238096E-2</v>
      </c>
      <c r="F64" s="227">
        <f>IF(H64&gt;0, (PreHarvest!$O4)," ")</f>
        <v>0.64034404761904762</v>
      </c>
      <c r="G64" s="228">
        <f>PreHarvest!$R4</f>
        <v>2.256777210884354</v>
      </c>
      <c r="H64" s="228">
        <f>PreHarvest!$U4</f>
        <v>5.8987853883219952</v>
      </c>
    </row>
    <row r="65" spans="2:8" ht="32" x14ac:dyDescent="0.2">
      <c r="B65" s="230" t="str">
        <f>IF(H65&gt;0,(CONCATENATE(PreHarvest!$C5," with ",PreHarvest!$M5))," ")</f>
        <v>Bed-Disk  (Hipper)  6R-36 with Tractor (180-199 hp) MFWD 190</v>
      </c>
      <c r="C65" s="234">
        <f>IF(H65&gt;0,(1/PreHarvest!$E5)," ")</f>
        <v>9.6</v>
      </c>
      <c r="D65" s="139">
        <f>IF(H65&gt;0,(PreHarvest!$F5)," ")</f>
        <v>1</v>
      </c>
      <c r="E65" s="227">
        <f t="shared" ref="E65:E68" si="10">IF(H65&gt;0,(D65*1/C65*1.25)," ")</f>
        <v>0.13020833333333334</v>
      </c>
      <c r="F65" s="227">
        <f>IF(H65&gt;0, (PreHarvest!$O5)," ")</f>
        <v>1.0187291666666667</v>
      </c>
      <c r="G65" s="228">
        <f>PreHarvest!$R5</f>
        <v>1.8653273809523809</v>
      </c>
      <c r="H65" s="228">
        <f>PreHarvest!$U5</f>
        <v>5.7481578621031746</v>
      </c>
    </row>
    <row r="66" spans="2:8" s="223" customFormat="1" ht="32" x14ac:dyDescent="0.2">
      <c r="B66" s="230" t="str">
        <f>IF(H66&gt;0,(CONCATENATE(PreHarvest!$C6," with ",PreHarvest!$M6))," ")</f>
        <v>Plant - Rigid  6R-36 with Tractor (120-139 hp) 2WD 130</v>
      </c>
      <c r="C66" s="234">
        <f>IF(H66&gt;0,(1/PreHarvest!$E6)," ")</f>
        <v>9.545454545454545</v>
      </c>
      <c r="D66" s="139">
        <f>IF(H66&gt;0,(PreHarvest!$F6)," ")</f>
        <v>1</v>
      </c>
      <c r="E66" s="227">
        <f t="shared" si="10"/>
        <v>0.13095238095238096</v>
      </c>
      <c r="F66" s="227">
        <f>IF(H66&gt;0, (PreHarvest!$O6)," ")</f>
        <v>0.70100380952380947</v>
      </c>
      <c r="G66" s="228">
        <f>PreHarvest!$R6</f>
        <v>2.0673639455782311</v>
      </c>
      <c r="H66" s="228">
        <f>PreHarvest!$U6</f>
        <v>5.7654846258503403</v>
      </c>
    </row>
    <row r="67" spans="2:8" s="223" customFormat="1" ht="32" x14ac:dyDescent="0.2">
      <c r="B67" s="230" t="str">
        <f>IF(H67&gt;0,(CONCATENATE(PreHarvest!$C7," with ",PreHarvest!$M7))," ")</f>
        <v>Fert Appl (Liquid)  6R-36 with Tractor (120-139 hp) 2WD 130</v>
      </c>
      <c r="C67" s="234">
        <f>IF(H67&gt;0,(1/PreHarvest!$E7)," ")</f>
        <v>9.1636363636363622</v>
      </c>
      <c r="D67" s="139">
        <f>IF(H67&gt;0,(PreHarvest!$F7)," ")</f>
        <v>1</v>
      </c>
      <c r="E67" s="227">
        <f t="shared" si="10"/>
        <v>0.13640873015873017</v>
      </c>
      <c r="F67" s="227">
        <f>IF(H67&gt;0, (PreHarvest!$O7)," ")</f>
        <v>0.73021230158730166</v>
      </c>
      <c r="G67" s="228">
        <f>PreHarvest!$R7</f>
        <v>2.1830593348450495</v>
      </c>
      <c r="H67" s="228">
        <f>PreHarvest!$U7</f>
        <v>4.5960689720332581</v>
      </c>
    </row>
    <row r="68" spans="2:8" s="223" customFormat="1" ht="32" x14ac:dyDescent="0.2">
      <c r="B68" s="230" t="str">
        <f>IF(H68&gt;0,(CONCATENATE(PreHarvest!$C8," with ",PreHarvest!$M8))," ")</f>
        <v>Spray (Broadcast) 60' with Tractor (120-139 hp) 2WD 130</v>
      </c>
      <c r="C68" s="234">
        <f>IF(H68&gt;0,(1/PreHarvest!$E8)," ")</f>
        <v>35.454545454545453</v>
      </c>
      <c r="D68" s="139">
        <f>IF(H68&gt;0,(PreHarvest!$F8)," ")</f>
        <v>3</v>
      </c>
      <c r="E68" s="227">
        <f t="shared" si="10"/>
        <v>0.10576923076923078</v>
      </c>
      <c r="F68" s="227">
        <f>IF(H68&gt;0, (PreHarvest!$O8)," ")</f>
        <v>0.56619538461538466</v>
      </c>
      <c r="G68" s="228">
        <f>PreHarvest!$R8</f>
        <v>1.2065247252747253</v>
      </c>
      <c r="H68" s="228">
        <f>PreHarvest!$U8</f>
        <v>2.865136556776557</v>
      </c>
    </row>
    <row r="69" spans="2:8" x14ac:dyDescent="0.2">
      <c r="B69" s="157" t="s">
        <v>418</v>
      </c>
      <c r="C69" s="158"/>
      <c r="D69" s="158"/>
      <c r="E69" s="159">
        <f>SUM(E63:E68)</f>
        <v>0.77438239972102219</v>
      </c>
      <c r="F69" s="159">
        <f>SUM(F63:F68)</f>
        <v>5.1367433959427222</v>
      </c>
      <c r="G69" s="160">
        <f>SUM(G63:G68)</f>
        <v>14.030923014317439</v>
      </c>
      <c r="H69" s="160">
        <f>SUM(H63:H68)</f>
        <v>37.80320089679936</v>
      </c>
    </row>
    <row r="71" spans="2:8" x14ac:dyDescent="0.2">
      <c r="B71" s="57" t="s">
        <v>419</v>
      </c>
    </row>
    <row r="72" spans="2:8" ht="48" x14ac:dyDescent="0.2">
      <c r="B72" s="135" t="s">
        <v>412</v>
      </c>
      <c r="C72" s="136" t="s">
        <v>413</v>
      </c>
      <c r="D72" s="136" t="s">
        <v>414</v>
      </c>
      <c r="E72" s="136" t="s">
        <v>507</v>
      </c>
      <c r="F72" s="136" t="s">
        <v>415</v>
      </c>
      <c r="G72" s="136" t="s">
        <v>416</v>
      </c>
      <c r="H72" s="136" t="s">
        <v>417</v>
      </c>
    </row>
    <row r="73" spans="2:8" s="223" customFormat="1" ht="32" x14ac:dyDescent="0.2">
      <c r="B73" s="230" t="str">
        <f>IF(H73&gt;0,(CONCATENATE(Harvest!$C4," with ",Harvest!$M4))," ")</f>
        <v>Header Wheat/Sorghum 18' Rigid with Combine (200-249 hp) 240 hp</v>
      </c>
      <c r="C73" s="204">
        <f>IF(H73&gt;0,(1/Harvest!$E4)," ")</f>
        <v>6.4909090909090921</v>
      </c>
      <c r="D73" s="156">
        <f>IF(H73&gt;0,(Harvest!$F4)," ")</f>
        <v>1</v>
      </c>
      <c r="E73" s="203">
        <f t="shared" ref="E73:E74" si="11">IF(H73&gt;0,(1/C73*D73*1.25)," ")</f>
        <v>0.19257703081232491</v>
      </c>
      <c r="F73" s="203">
        <f>IF(H73&gt;0,(Harvest!$O4)," ")</f>
        <v>1.90266106442577</v>
      </c>
      <c r="G73" s="229">
        <f>Harvest!$R4</f>
        <v>6.3794351073762838</v>
      </c>
      <c r="H73" s="229">
        <f>Harvest!$U4</f>
        <v>37.279082166199814</v>
      </c>
    </row>
    <row r="74" spans="2:8" s="223" customFormat="1" ht="32" x14ac:dyDescent="0.2">
      <c r="B74" s="230" t="str">
        <f>IF(H74&gt;0,(CONCATENATE(Harvest!$C5," with ",Harvest!$M5))," ")</f>
        <v>Grain Cart Wht/Sor  500 bu with Tractor (120-139 hp) 2WD 130</v>
      </c>
      <c r="C74" s="204">
        <f>IF(H74&gt;0,(1/Harvest!$E5)," ")</f>
        <v>10.638297872340425</v>
      </c>
      <c r="D74" s="156">
        <f>IF(H74&gt;0,(Harvest!$F5)," ")</f>
        <v>1</v>
      </c>
      <c r="E74" s="203">
        <f t="shared" si="11"/>
        <v>0.11749999999999999</v>
      </c>
      <c r="F74" s="203">
        <f>IF(H74&gt;0,(Harvest!$O5)," ")</f>
        <v>0.62899159999999998</v>
      </c>
      <c r="G74" s="229">
        <f>Harvest!$R5</f>
        <v>1.4537267857142857</v>
      </c>
      <c r="H74" s="229">
        <f>Harvest!$U5</f>
        <v>3.921779147619048</v>
      </c>
    </row>
    <row r="75" spans="2:8" ht="14.5" customHeight="1" x14ac:dyDescent="0.2">
      <c r="B75" s="157" t="s">
        <v>420</v>
      </c>
      <c r="C75" s="158"/>
      <c r="D75" s="158"/>
      <c r="E75" s="159">
        <f>SUM(E73:E74)</f>
        <v>0.31007703081232491</v>
      </c>
      <c r="F75" s="159">
        <f>SUM(F73:F74)</f>
        <v>2.5316526644257697</v>
      </c>
      <c r="G75" s="160">
        <f>SUM(G73:G74)</f>
        <v>7.8331618930905691</v>
      </c>
      <c r="H75" s="160">
        <f>SUM(H73:H74)</f>
        <v>41.200861313818862</v>
      </c>
    </row>
    <row r="76" spans="2:8" s="207" customFormat="1" x14ac:dyDescent="0.2">
      <c r="B76" s="208"/>
      <c r="C76" s="209"/>
      <c r="D76" s="209"/>
      <c r="E76" s="210"/>
      <c r="F76" s="210"/>
      <c r="G76" s="211"/>
      <c r="H76" s="211"/>
    </row>
    <row r="77" spans="2:8" ht="29" customHeight="1" x14ac:dyDescent="0.2">
      <c r="B77" s="285" t="s">
        <v>508</v>
      </c>
      <c r="C77" s="285"/>
      <c r="D77" s="285"/>
      <c r="E77" s="285"/>
      <c r="F77" s="285"/>
      <c r="G77" s="285"/>
      <c r="H77" s="285"/>
    </row>
    <row r="78" spans="2:8" ht="43.25" customHeight="1" x14ac:dyDescent="0.2">
      <c r="B78" s="212"/>
      <c r="C78" s="212"/>
      <c r="D78" s="212"/>
      <c r="E78" s="212"/>
      <c r="F78" s="212"/>
      <c r="G78" s="212"/>
      <c r="H78" s="212"/>
    </row>
    <row r="79" spans="2:8" ht="14.5" customHeight="1" x14ac:dyDescent="0.2">
      <c r="B79" s="279" t="s">
        <v>523</v>
      </c>
      <c r="C79" s="279"/>
      <c r="D79" s="279"/>
      <c r="E79" s="279"/>
      <c r="F79" s="279"/>
      <c r="G79" s="279"/>
      <c r="H79" s="279"/>
    </row>
    <row r="80" spans="2:8" x14ac:dyDescent="0.2">
      <c r="B80" s="280"/>
      <c r="C80" s="280"/>
      <c r="D80" s="280"/>
      <c r="E80" s="280"/>
      <c r="F80" s="280"/>
      <c r="G80" s="280"/>
      <c r="H80" s="280"/>
    </row>
    <row r="81" spans="2:8" x14ac:dyDescent="0.2">
      <c r="B81" s="149"/>
      <c r="C81" s="149"/>
      <c r="D81" s="149"/>
      <c r="E81" s="149"/>
      <c r="F81" s="149"/>
      <c r="G81" s="149"/>
      <c r="H81" s="149"/>
    </row>
  </sheetData>
  <mergeCells count="17">
    <mergeCell ref="B1:H1"/>
    <mergeCell ref="B4:H4"/>
    <mergeCell ref="B29:E29"/>
    <mergeCell ref="B2:H2"/>
    <mergeCell ref="B52:B53"/>
    <mergeCell ref="B60:H60"/>
    <mergeCell ref="B61:H61"/>
    <mergeCell ref="B79:H80"/>
    <mergeCell ref="B32:H32"/>
    <mergeCell ref="B39:E39"/>
    <mergeCell ref="B49:G49"/>
    <mergeCell ref="B50:G50"/>
    <mergeCell ref="B51:G51"/>
    <mergeCell ref="B47:H48"/>
    <mergeCell ref="B77:H77"/>
    <mergeCell ref="B45:H45"/>
    <mergeCell ref="B46:H46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r:id="rId1"/>
  <headerFooter>
    <oddFooter>&amp;LAg and Applied Economics, 12/2020&amp;R&amp;G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50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90" t="s">
        <v>351</v>
      </c>
      <c r="B1" s="290"/>
      <c r="C1" s="290"/>
      <c r="D1" s="290"/>
      <c r="E1" s="290"/>
      <c r="F1" s="290"/>
    </row>
    <row r="2" spans="1:8" x14ac:dyDescent="0.2">
      <c r="A2" s="251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 x14ac:dyDescent="0.2">
      <c r="A3" s="252" t="s">
        <v>352</v>
      </c>
      <c r="B3" s="99" t="s">
        <v>486</v>
      </c>
      <c r="C3" s="99">
        <v>80</v>
      </c>
      <c r="D3" s="266">
        <v>0.45</v>
      </c>
      <c r="E3" s="100">
        <f>D3*C3</f>
        <v>36</v>
      </c>
      <c r="F3" s="101">
        <f t="shared" ref="F3:F9" si="0">E3/yield</f>
        <v>0.55384615384615388</v>
      </c>
    </row>
    <row r="4" spans="1:8" x14ac:dyDescent="0.2">
      <c r="A4" s="253" t="s">
        <v>353</v>
      </c>
      <c r="B4" s="102" t="s">
        <v>486</v>
      </c>
      <c r="C4" s="102">
        <v>40</v>
      </c>
      <c r="D4" s="267">
        <v>0.38</v>
      </c>
      <c r="E4" s="100">
        <f t="shared" ref="E4:E9" si="1">D4*C4</f>
        <v>15.2</v>
      </c>
      <c r="F4" s="101">
        <f t="shared" si="0"/>
        <v>0.23384615384615384</v>
      </c>
    </row>
    <row r="5" spans="1:8" x14ac:dyDescent="0.2">
      <c r="A5" s="253" t="s">
        <v>354</v>
      </c>
      <c r="B5" s="102" t="s">
        <v>486</v>
      </c>
      <c r="C5" s="102">
        <v>60</v>
      </c>
      <c r="D5" s="267">
        <v>0.3</v>
      </c>
      <c r="E5" s="100">
        <f t="shared" si="1"/>
        <v>18</v>
      </c>
      <c r="F5" s="101">
        <f t="shared" si="0"/>
        <v>0.27692307692307694</v>
      </c>
    </row>
    <row r="6" spans="1:8" x14ac:dyDescent="0.2">
      <c r="A6" s="253" t="s">
        <v>355</v>
      </c>
      <c r="B6" s="102" t="s">
        <v>377</v>
      </c>
      <c r="C6" s="102">
        <v>0.25</v>
      </c>
      <c r="D6" s="267">
        <v>48</v>
      </c>
      <c r="E6" s="100">
        <f t="shared" si="1"/>
        <v>12</v>
      </c>
      <c r="F6" s="101">
        <f t="shared" si="0"/>
        <v>0.18461538461538463</v>
      </c>
    </row>
    <row r="7" spans="1:8" x14ac:dyDescent="0.2">
      <c r="A7" s="253" t="s">
        <v>356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253" t="s">
        <v>356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254" t="s">
        <v>356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90" t="s">
        <v>362</v>
      </c>
      <c r="B10" s="290"/>
      <c r="C10" s="290"/>
      <c r="D10" s="290"/>
      <c r="E10" s="79">
        <f>SUM(E3:E9)</f>
        <v>81.2</v>
      </c>
      <c r="F10" s="79">
        <f>SUM(F3:F9)</f>
        <v>1.2492307692307694</v>
      </c>
      <c r="H10" s="155" t="s">
        <v>438</v>
      </c>
    </row>
    <row r="12" spans="1:8" x14ac:dyDescent="0.2">
      <c r="A12" s="291" t="s">
        <v>387</v>
      </c>
      <c r="B12" s="291"/>
      <c r="C12" s="291"/>
      <c r="D12" s="291"/>
      <c r="E12" s="291"/>
      <c r="F12" s="291"/>
    </row>
    <row r="13" spans="1:8" x14ac:dyDescent="0.2">
      <c r="A13" s="255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 x14ac:dyDescent="0.2">
      <c r="A14" s="256" t="s">
        <v>487</v>
      </c>
      <c r="B14" s="91" t="s">
        <v>490</v>
      </c>
      <c r="C14" s="91">
        <v>1</v>
      </c>
      <c r="D14" s="92">
        <v>7.7</v>
      </c>
      <c r="E14" s="93">
        <f>D14*C14</f>
        <v>7.7</v>
      </c>
      <c r="F14" s="94">
        <f t="shared" ref="F14:F20" si="2">E14/yield</f>
        <v>0.11846153846153847</v>
      </c>
    </row>
    <row r="15" spans="1:8" x14ac:dyDescent="0.2">
      <c r="A15" s="256" t="s">
        <v>488</v>
      </c>
      <c r="B15" s="95" t="s">
        <v>491</v>
      </c>
      <c r="C15" s="95">
        <v>2</v>
      </c>
      <c r="D15" s="93">
        <v>3.5</v>
      </c>
      <c r="E15" s="93">
        <f t="shared" ref="E15:E20" si="3">D15*C15</f>
        <v>7</v>
      </c>
      <c r="F15" s="94">
        <f t="shared" si="2"/>
        <v>0.1076923076923077</v>
      </c>
    </row>
    <row r="16" spans="1:8" x14ac:dyDescent="0.2">
      <c r="A16" s="256" t="s">
        <v>489</v>
      </c>
      <c r="B16" s="95" t="s">
        <v>492</v>
      </c>
      <c r="C16" s="95">
        <v>1</v>
      </c>
      <c r="D16" s="93">
        <v>2</v>
      </c>
      <c r="E16" s="93">
        <f t="shared" si="3"/>
        <v>2</v>
      </c>
      <c r="F16" s="94">
        <f t="shared" si="2"/>
        <v>3.0769230769230771E-2</v>
      </c>
    </row>
    <row r="17" spans="1:8" x14ac:dyDescent="0.2">
      <c r="A17" s="256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256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256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257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91" t="s">
        <v>388</v>
      </c>
      <c r="B21" s="291"/>
      <c r="C21" s="291"/>
      <c r="D21" s="291"/>
      <c r="E21" s="80">
        <f>SUM(E14:E20)</f>
        <v>16.7</v>
      </c>
      <c r="F21" s="80">
        <f>SUM(F14:F20)</f>
        <v>0.25692307692307692</v>
      </c>
      <c r="H21" s="155" t="s">
        <v>438</v>
      </c>
    </row>
    <row r="23" spans="1:8" x14ac:dyDescent="0.2">
      <c r="A23" s="293" t="s">
        <v>389</v>
      </c>
      <c r="B23" s="293"/>
      <c r="C23" s="293"/>
      <c r="D23" s="293"/>
      <c r="E23" s="293"/>
      <c r="F23" s="293"/>
    </row>
    <row r="24" spans="1:8" x14ac:dyDescent="0.2">
      <c r="A24" s="258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3" customFormat="1" x14ac:dyDescent="0.2">
      <c r="A25" s="259" t="s">
        <v>518</v>
      </c>
      <c r="B25" s="83" t="s">
        <v>514</v>
      </c>
      <c r="C25" s="83">
        <v>4</v>
      </c>
      <c r="D25" s="84">
        <v>2.2999999999999998</v>
      </c>
      <c r="E25" s="85">
        <f>D25*C25</f>
        <v>9.1999999999999993</v>
      </c>
      <c r="F25" s="86">
        <f t="shared" ref="F25" si="4">E25/yield</f>
        <v>0.14153846153846153</v>
      </c>
    </row>
    <row r="26" spans="1:8" x14ac:dyDescent="0.2">
      <c r="A26" s="260" t="s">
        <v>519</v>
      </c>
      <c r="B26" s="87" t="s">
        <v>514</v>
      </c>
      <c r="C26" s="87">
        <v>3</v>
      </c>
      <c r="D26" s="85">
        <v>0.75</v>
      </c>
      <c r="E26" s="85">
        <f t="shared" ref="E26:E31" si="5">D26*C26</f>
        <v>2.25</v>
      </c>
      <c r="F26" s="86">
        <f t="shared" ref="F26:F31" si="6">E26/yield</f>
        <v>3.4615384615384617E-2</v>
      </c>
    </row>
    <row r="27" spans="1:8" x14ac:dyDescent="0.2">
      <c r="A27" s="260" t="s">
        <v>356</v>
      </c>
      <c r="B27" s="87"/>
      <c r="C27" s="87"/>
      <c r="D27" s="85"/>
      <c r="E27" s="85">
        <f t="shared" si="5"/>
        <v>0</v>
      </c>
      <c r="F27" s="86">
        <f t="shared" si="6"/>
        <v>0</v>
      </c>
    </row>
    <row r="28" spans="1:8" x14ac:dyDescent="0.2">
      <c r="A28" s="260" t="s">
        <v>356</v>
      </c>
      <c r="B28" s="87"/>
      <c r="C28" s="87"/>
      <c r="D28" s="85"/>
      <c r="E28" s="85">
        <f t="shared" si="5"/>
        <v>0</v>
      </c>
      <c r="F28" s="86">
        <f t="shared" si="6"/>
        <v>0</v>
      </c>
    </row>
    <row r="29" spans="1:8" x14ac:dyDescent="0.2">
      <c r="A29" s="260" t="s">
        <v>356</v>
      </c>
      <c r="B29" s="87"/>
      <c r="C29" s="87"/>
      <c r="D29" s="85"/>
      <c r="E29" s="85">
        <f t="shared" si="5"/>
        <v>0</v>
      </c>
      <c r="F29" s="86">
        <f t="shared" si="6"/>
        <v>0</v>
      </c>
    </row>
    <row r="30" spans="1:8" x14ac:dyDescent="0.2">
      <c r="A30" s="260" t="s">
        <v>356</v>
      </c>
      <c r="B30" s="87"/>
      <c r="C30" s="87"/>
      <c r="D30" s="85"/>
      <c r="E30" s="85">
        <f t="shared" si="5"/>
        <v>0</v>
      </c>
      <c r="F30" s="86">
        <f t="shared" si="6"/>
        <v>0</v>
      </c>
    </row>
    <row r="31" spans="1:8" x14ac:dyDescent="0.2">
      <c r="A31" s="261" t="s">
        <v>356</v>
      </c>
      <c r="B31" s="88"/>
      <c r="C31" s="88"/>
      <c r="D31" s="89"/>
      <c r="E31" s="85">
        <f t="shared" si="5"/>
        <v>0</v>
      </c>
      <c r="F31" s="86">
        <f t="shared" si="6"/>
        <v>0</v>
      </c>
    </row>
    <row r="32" spans="1:8" x14ac:dyDescent="0.2">
      <c r="A32" s="293" t="s">
        <v>390</v>
      </c>
      <c r="B32" s="293"/>
      <c r="C32" s="293"/>
      <c r="D32" s="293"/>
      <c r="E32" s="81">
        <f>SUM(E25:E31)</f>
        <v>11.45</v>
      </c>
      <c r="F32" s="81">
        <f>SUM(F25:F31)</f>
        <v>0.17615384615384616</v>
      </c>
      <c r="H32" s="155" t="s">
        <v>438</v>
      </c>
    </row>
    <row r="34" spans="1:8" x14ac:dyDescent="0.2">
      <c r="A34" s="292" t="s">
        <v>421</v>
      </c>
      <c r="B34" s="292"/>
      <c r="C34" s="292"/>
      <c r="D34" s="292"/>
      <c r="E34" s="292"/>
      <c r="F34" s="292"/>
    </row>
    <row r="35" spans="1:8" x14ac:dyDescent="0.2">
      <c r="A35" s="262" t="s">
        <v>357</v>
      </c>
      <c r="B35" s="141" t="s">
        <v>358</v>
      </c>
      <c r="C35" s="141" t="s">
        <v>359</v>
      </c>
      <c r="D35" s="141" t="s">
        <v>360</v>
      </c>
      <c r="E35" s="141" t="s">
        <v>367</v>
      </c>
      <c r="F35" s="141" t="str">
        <f>CONCATENATE("$/",Main!$D$6)</f>
        <v>$/bushel</v>
      </c>
    </row>
    <row r="36" spans="1:8" x14ac:dyDescent="0.2">
      <c r="A36" s="263" t="s">
        <v>356</v>
      </c>
      <c r="B36" s="142"/>
      <c r="C36" s="142"/>
      <c r="D36" s="143"/>
      <c r="E36" s="144">
        <f>D36*C36</f>
        <v>0</v>
      </c>
      <c r="F36" s="145">
        <f t="shared" ref="F36:F45" si="7">E36/yield</f>
        <v>0</v>
      </c>
    </row>
    <row r="37" spans="1:8" x14ac:dyDescent="0.2">
      <c r="A37" s="264" t="s">
        <v>356</v>
      </c>
      <c r="B37" s="146"/>
      <c r="C37" s="146"/>
      <c r="D37" s="144"/>
      <c r="E37" s="144">
        <f t="shared" ref="E37:E45" si="8">D37*C37</f>
        <v>0</v>
      </c>
      <c r="F37" s="145">
        <f t="shared" si="7"/>
        <v>0</v>
      </c>
    </row>
    <row r="38" spans="1:8" x14ac:dyDescent="0.2">
      <c r="A38" s="264" t="s">
        <v>356</v>
      </c>
      <c r="B38" s="146"/>
      <c r="C38" s="146"/>
      <c r="D38" s="144"/>
      <c r="E38" s="144">
        <f t="shared" ref="E38:E41" si="9">D38*C38</f>
        <v>0</v>
      </c>
      <c r="F38" s="145">
        <f t="shared" ref="F38:F41" si="10">E38/yield</f>
        <v>0</v>
      </c>
    </row>
    <row r="39" spans="1:8" x14ac:dyDescent="0.2">
      <c r="A39" s="264" t="s">
        <v>356</v>
      </c>
      <c r="B39" s="146"/>
      <c r="C39" s="146"/>
      <c r="D39" s="144"/>
      <c r="E39" s="144">
        <f t="shared" si="9"/>
        <v>0</v>
      </c>
      <c r="F39" s="145">
        <f t="shared" si="10"/>
        <v>0</v>
      </c>
    </row>
    <row r="40" spans="1:8" x14ac:dyDescent="0.2">
      <c r="A40" s="264" t="s">
        <v>356</v>
      </c>
      <c r="B40" s="146"/>
      <c r="C40" s="146"/>
      <c r="D40" s="144"/>
      <c r="E40" s="144">
        <f t="shared" si="9"/>
        <v>0</v>
      </c>
      <c r="F40" s="145">
        <f t="shared" si="10"/>
        <v>0</v>
      </c>
    </row>
    <row r="41" spans="1:8" x14ac:dyDescent="0.2">
      <c r="A41" s="264" t="s">
        <v>356</v>
      </c>
      <c r="B41" s="146"/>
      <c r="C41" s="146"/>
      <c r="D41" s="144"/>
      <c r="E41" s="144">
        <f t="shared" si="9"/>
        <v>0</v>
      </c>
      <c r="F41" s="145">
        <f t="shared" si="10"/>
        <v>0</v>
      </c>
    </row>
    <row r="42" spans="1:8" x14ac:dyDescent="0.2">
      <c r="A42" s="264" t="s">
        <v>356</v>
      </c>
      <c r="B42" s="146"/>
      <c r="C42" s="146"/>
      <c r="D42" s="144"/>
      <c r="E42" s="144">
        <f t="shared" si="8"/>
        <v>0</v>
      </c>
      <c r="F42" s="145">
        <f t="shared" si="7"/>
        <v>0</v>
      </c>
    </row>
    <row r="43" spans="1:8" x14ac:dyDescent="0.2">
      <c r="A43" s="264" t="s">
        <v>356</v>
      </c>
      <c r="B43" s="146"/>
      <c r="C43" s="146"/>
      <c r="D43" s="144"/>
      <c r="E43" s="144">
        <f t="shared" si="8"/>
        <v>0</v>
      </c>
      <c r="F43" s="145">
        <f t="shared" si="7"/>
        <v>0</v>
      </c>
    </row>
    <row r="44" spans="1:8" x14ac:dyDescent="0.2">
      <c r="A44" s="264" t="s">
        <v>356</v>
      </c>
      <c r="B44" s="146"/>
      <c r="C44" s="146"/>
      <c r="D44" s="144"/>
      <c r="E44" s="144">
        <f t="shared" si="8"/>
        <v>0</v>
      </c>
      <c r="F44" s="145">
        <f t="shared" si="7"/>
        <v>0</v>
      </c>
    </row>
    <row r="45" spans="1:8" x14ac:dyDescent="0.2">
      <c r="A45" s="265" t="s">
        <v>356</v>
      </c>
      <c r="B45" s="147"/>
      <c r="C45" s="147"/>
      <c r="D45" s="148"/>
      <c r="E45" s="144">
        <f t="shared" si="8"/>
        <v>0</v>
      </c>
      <c r="F45" s="145">
        <f t="shared" si="7"/>
        <v>0</v>
      </c>
    </row>
    <row r="46" spans="1:8" x14ac:dyDescent="0.2">
      <c r="A46" s="292" t="s">
        <v>422</v>
      </c>
      <c r="B46" s="292"/>
      <c r="C46" s="292"/>
      <c r="D46" s="292"/>
      <c r="E46" s="140">
        <f>SUM(E36:E45)</f>
        <v>0</v>
      </c>
      <c r="F46" s="140">
        <f>SUM(F36:F45)</f>
        <v>0</v>
      </c>
      <c r="H46" s="155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8" t="s">
        <v>182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21" s="46" customFormat="1" ht="30" x14ac:dyDescent="0.2">
      <c r="A2" s="295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 x14ac:dyDescent="0.2">
      <c r="A3" s="296"/>
      <c r="B3" s="176" t="s">
        <v>495</v>
      </c>
      <c r="C3" s="23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73" t="s">
        <v>501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96"/>
      <c r="B4" s="176" t="s">
        <v>496</v>
      </c>
      <c r="C4" s="232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20.61</v>
      </c>
      <c r="I4" s="59">
        <f t="shared" ref="I4:I14" si="10">H4*G4</f>
        <v>1.3494642857142858</v>
      </c>
      <c r="J4" s="59">
        <f t="shared" si="4"/>
        <v>49.498350000000002</v>
      </c>
      <c r="K4" s="60">
        <f t="shared" ref="K4:K14" si="11">J4*G4</f>
        <v>3.2409633928571431</v>
      </c>
      <c r="L4" s="173" t="s">
        <v>501</v>
      </c>
      <c r="M4" s="23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13.857142857142856</v>
      </c>
      <c r="Q4" s="59">
        <f t="shared" ref="Q4:Q14" si="13">P4*G4</f>
        <v>0.90731292517006801</v>
      </c>
      <c r="R4" s="59">
        <f t="shared" ref="R4:R14" si="14">I4+Q4</f>
        <v>2.256777210884354</v>
      </c>
      <c r="S4" s="59">
        <f t="shared" si="8"/>
        <v>40.592190476190474</v>
      </c>
      <c r="T4" s="59">
        <f t="shared" ref="T4:T14" si="15">S4*G4</f>
        <v>2.6578219954648525</v>
      </c>
      <c r="U4" s="59">
        <f t="shared" ref="U4:U14" si="16">T4+K4</f>
        <v>5.8987853883219952</v>
      </c>
    </row>
    <row r="5" spans="1:21" x14ac:dyDescent="0.2">
      <c r="A5" s="296"/>
      <c r="B5" s="176" t="s">
        <v>497</v>
      </c>
      <c r="C5" s="232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4.05</v>
      </c>
      <c r="I5" s="59">
        <f t="shared" si="10"/>
        <v>0.421875</v>
      </c>
      <c r="J5" s="59">
        <f t="shared" si="4"/>
        <v>14.590124999999997</v>
      </c>
      <c r="K5" s="60">
        <f t="shared" si="11"/>
        <v>1.5198046874999998</v>
      </c>
      <c r="L5" s="173" t="s">
        <v>501</v>
      </c>
      <c r="M5" s="231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13.857142857142856</v>
      </c>
      <c r="Q5" s="59">
        <f t="shared" si="13"/>
        <v>1.4434523809523809</v>
      </c>
      <c r="R5" s="59">
        <f t="shared" si="14"/>
        <v>1.8653273809523809</v>
      </c>
      <c r="S5" s="59">
        <f t="shared" si="8"/>
        <v>40.592190476190474</v>
      </c>
      <c r="T5" s="59">
        <f t="shared" si="15"/>
        <v>4.2283531746031748</v>
      </c>
      <c r="U5" s="59">
        <f t="shared" si="16"/>
        <v>5.7481578621031746</v>
      </c>
    </row>
    <row r="6" spans="1:21" x14ac:dyDescent="0.2">
      <c r="A6" s="296"/>
      <c r="B6" s="176" t="s">
        <v>498</v>
      </c>
      <c r="C6" s="232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11.6625</v>
      </c>
      <c r="I6" s="59">
        <f t="shared" si="10"/>
        <v>1.2217857142857143</v>
      </c>
      <c r="J6" s="59">
        <f t="shared" si="4"/>
        <v>31.390266666666665</v>
      </c>
      <c r="K6" s="60">
        <f t="shared" si="11"/>
        <v>3.2885041269841269</v>
      </c>
      <c r="L6" s="173" t="s">
        <v>502</v>
      </c>
      <c r="M6" s="231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8.0714285714285712</v>
      </c>
      <c r="Q6" s="59">
        <f t="shared" si="13"/>
        <v>0.84557823129251697</v>
      </c>
      <c r="R6" s="59">
        <f t="shared" si="14"/>
        <v>2.0673639455782311</v>
      </c>
      <c r="S6" s="59">
        <f t="shared" si="8"/>
        <v>23.643904761904764</v>
      </c>
      <c r="T6" s="59">
        <f t="shared" si="15"/>
        <v>2.4769804988662134</v>
      </c>
      <c r="U6" s="59">
        <f t="shared" si="16"/>
        <v>5.7654846258503403</v>
      </c>
    </row>
    <row r="7" spans="1:21" x14ac:dyDescent="0.2">
      <c r="A7" s="296"/>
      <c r="B7" s="176" t="s">
        <v>499</v>
      </c>
      <c r="C7" s="232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73" t="s">
        <v>502</v>
      </c>
      <c r="M7" s="231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96"/>
      <c r="B8" s="176" t="s">
        <v>500</v>
      </c>
      <c r="C8" s="23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6.1875</v>
      </c>
      <c r="I8" s="59">
        <f t="shared" si="10"/>
        <v>0.52355769230769234</v>
      </c>
      <c r="J8" s="59">
        <f t="shared" si="4"/>
        <v>10.216799999999999</v>
      </c>
      <c r="K8" s="60">
        <f t="shared" si="11"/>
        <v>0.86449846153846155</v>
      </c>
      <c r="L8" s="173" t="s">
        <v>502</v>
      </c>
      <c r="M8" s="231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8.0714285714285712</v>
      </c>
      <c r="Q8" s="59">
        <f t="shared" si="13"/>
        <v>0.68296703296703298</v>
      </c>
      <c r="R8" s="59">
        <f t="shared" si="14"/>
        <v>1.2065247252747253</v>
      </c>
      <c r="S8" s="59">
        <f t="shared" si="8"/>
        <v>23.643904761904764</v>
      </c>
      <c r="T8" s="59">
        <f t="shared" si="15"/>
        <v>2.0006380952380955</v>
      </c>
      <c r="U8" s="59">
        <f t="shared" si="16"/>
        <v>2.865136556776557</v>
      </c>
    </row>
    <row r="9" spans="1:21" x14ac:dyDescent="0.2">
      <c r="A9" s="296"/>
      <c r="B9" s="176"/>
      <c r="C9" s="23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6"/>
      <c r="B10" s="176"/>
      <c r="C10" s="23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96"/>
      <c r="B11" s="176"/>
      <c r="C11" s="23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96"/>
      <c r="B12" s="176"/>
      <c r="C12" s="23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96"/>
      <c r="B13" s="176"/>
      <c r="C13" s="23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96"/>
      <c r="B14" s="176"/>
      <c r="C14" s="23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7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4"/>
      <c r="M15" s="174"/>
      <c r="N15" s="61"/>
      <c r="O15" s="62">
        <f>SUM(O3:O14)</f>
        <v>5.1367433959427222</v>
      </c>
      <c r="P15" s="61"/>
      <c r="Q15" s="63"/>
      <c r="R15" s="63">
        <f>SUM(R3:R14)</f>
        <v>14.030923014317439</v>
      </c>
      <c r="S15" s="61"/>
      <c r="T15" s="63"/>
      <c r="U15" s="63">
        <f>SUM(U3:U14)</f>
        <v>37.80320089679936</v>
      </c>
    </row>
    <row r="16" spans="1:21" x14ac:dyDescent="0.2">
      <c r="B16" s="155" t="s">
        <v>438</v>
      </c>
      <c r="C16" s="155"/>
    </row>
    <row r="17" spans="1:14" x14ac:dyDescent="0.2">
      <c r="A17" s="51"/>
      <c r="B17" s="278" t="s">
        <v>175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123"/>
    </row>
    <row r="18" spans="1:14" s="48" customFormat="1" ht="45" x14ac:dyDescent="0.2">
      <c r="A18" s="294" t="s">
        <v>174</v>
      </c>
      <c r="B18" s="49" t="s">
        <v>183</v>
      </c>
      <c r="C18" s="187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 x14ac:dyDescent="0.2">
      <c r="A19" s="294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94"/>
      <c r="B20" s="178"/>
      <c r="C20" s="23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94"/>
      <c r="B21" s="178"/>
      <c r="C21" s="23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94"/>
      <c r="B22" s="178"/>
      <c r="C22" s="23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94"/>
      <c r="B23" s="178"/>
      <c r="C23" s="23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9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438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8" t="s">
        <v>193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21" s="54" customFormat="1" ht="45" x14ac:dyDescent="0.2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8" t="s">
        <v>204</v>
      </c>
      <c r="B4" s="173" t="s">
        <v>506</v>
      </c>
      <c r="C4" s="186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6" t="s">
        <v>503</v>
      </c>
      <c r="M4" s="215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6.3794351073762838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37.279082166199814</v>
      </c>
    </row>
    <row r="5" spans="1:21" x14ac:dyDescent="0.2">
      <c r="A5" s="298"/>
      <c r="B5" s="173" t="s">
        <v>524</v>
      </c>
      <c r="C5" s="213" t="str">
        <f t="shared" si="0"/>
        <v>Grain Cart Wht/Sor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6" t="s">
        <v>502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98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98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8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8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7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7.8331618930905691</v>
      </c>
      <c r="S11" s="72"/>
      <c r="T11" s="75"/>
      <c r="U11" s="75">
        <f>SUM(U3:U10)</f>
        <v>41.200861313818862</v>
      </c>
    </row>
    <row r="12" spans="1:21" x14ac:dyDescent="0.2">
      <c r="B12" s="155" t="s">
        <v>438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41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301" t="s">
        <v>451</v>
      </c>
      <c r="B1" s="302"/>
      <c r="C1" s="303" t="s">
        <v>127</v>
      </c>
      <c r="D1" s="304"/>
      <c r="E1" s="304"/>
      <c r="F1" s="217">
        <v>0.09</v>
      </c>
    </row>
    <row r="2" spans="1:35" ht="16" thickBot="1" x14ac:dyDescent="0.25">
      <c r="C2" s="305" t="s">
        <v>126</v>
      </c>
      <c r="D2" s="306"/>
      <c r="E2" s="306"/>
      <c r="F2" s="218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6"/>
      <c r="E3" s="1"/>
      <c r="R3" s="299" t="s">
        <v>125</v>
      </c>
      <c r="S3" s="299"/>
      <c r="T3" s="299"/>
      <c r="U3" s="299"/>
      <c r="V3" s="299"/>
      <c r="W3" s="299"/>
      <c r="X3" s="300" t="s">
        <v>124</v>
      </c>
      <c r="Y3" s="300"/>
    </row>
    <row r="4" spans="1:35" s="15" customFormat="1" ht="11" x14ac:dyDescent="0.15">
      <c r="A4" s="26"/>
      <c r="B4" s="26" t="s">
        <v>122</v>
      </c>
      <c r="C4" s="164" t="s">
        <v>123</v>
      </c>
      <c r="D4" s="165" t="s">
        <v>445</v>
      </c>
      <c r="E4" s="166" t="s">
        <v>121</v>
      </c>
      <c r="F4" s="166" t="s">
        <v>120</v>
      </c>
      <c r="G4" s="166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444</v>
      </c>
      <c r="E5" s="163" t="s">
        <v>462</v>
      </c>
      <c r="F5" s="163" t="s">
        <v>196</v>
      </c>
      <c r="G5" s="16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44">
        <v>66</v>
      </c>
      <c r="B6" s="1" t="str">
        <f t="shared" si="0"/>
        <v>0.02, Bed-Disk  (Hipper)  6R-30</v>
      </c>
      <c r="C6" s="167">
        <v>0.02</v>
      </c>
      <c r="D6" s="163" t="s">
        <v>444</v>
      </c>
      <c r="E6" s="163" t="s">
        <v>462</v>
      </c>
      <c r="F6" s="163" t="s">
        <v>53</v>
      </c>
      <c r="G6" s="163" t="str">
        <f t="shared" si="1"/>
        <v>Bed-Disk  (Hipper)  6R-30</v>
      </c>
      <c r="H6" s="274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44">
        <v>67</v>
      </c>
      <c r="B7" s="1" t="str">
        <f t="shared" si="0"/>
        <v>0.03, Bed-Disk  (Hipper)  6R-36</v>
      </c>
      <c r="C7" s="167">
        <v>0.03</v>
      </c>
      <c r="D7" s="163" t="s">
        <v>444</v>
      </c>
      <c r="E7" s="163" t="s">
        <v>462</v>
      </c>
      <c r="F7" s="163" t="s">
        <v>197</v>
      </c>
      <c r="G7" s="16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44">
        <v>68</v>
      </c>
      <c r="B8" s="1" t="str">
        <f t="shared" si="0"/>
        <v>0.04, Bed-Disk  (Hipper)  8R-30</v>
      </c>
      <c r="C8" s="167">
        <v>0.04</v>
      </c>
      <c r="D8" s="163" t="s">
        <v>444</v>
      </c>
      <c r="E8" s="163" t="s">
        <v>462</v>
      </c>
      <c r="F8" s="163" t="s">
        <v>25</v>
      </c>
      <c r="G8" s="16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44">
        <v>70</v>
      </c>
      <c r="B9" s="1" t="str">
        <f t="shared" si="0"/>
        <v>0.05, Bed-Disk  (Hipper) 10R-30</v>
      </c>
      <c r="C9" s="167">
        <v>0.05</v>
      </c>
      <c r="D9" s="163" t="s">
        <v>444</v>
      </c>
      <c r="E9" s="163" t="s">
        <v>462</v>
      </c>
      <c r="F9" s="163" t="s">
        <v>24</v>
      </c>
      <c r="G9" s="163" t="str">
        <f t="shared" si="1"/>
        <v>Bed-Disk  (Hipper) 10R-30</v>
      </c>
      <c r="H9" s="274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444</v>
      </c>
      <c r="E10" s="163" t="s">
        <v>462</v>
      </c>
      <c r="F10" s="163" t="s">
        <v>6</v>
      </c>
      <c r="G10" s="16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444</v>
      </c>
      <c r="E11" s="163" t="s">
        <v>462</v>
      </c>
      <c r="F11" s="163" t="s">
        <v>199</v>
      </c>
      <c r="G11" s="163" t="str">
        <f t="shared" si="1"/>
        <v>Bed-Disk  (Hipper) 10R-36</v>
      </c>
      <c r="H11" s="274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444</v>
      </c>
      <c r="E12" s="163" t="s">
        <v>462</v>
      </c>
      <c r="F12" s="163" t="s">
        <v>198</v>
      </c>
      <c r="G12" s="16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444</v>
      </c>
      <c r="E13" s="163" t="s">
        <v>462</v>
      </c>
      <c r="F13" s="163" t="s">
        <v>195</v>
      </c>
      <c r="G13" s="16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444</v>
      </c>
      <c r="E14" s="163" t="s">
        <v>463</v>
      </c>
      <c r="F14" s="163" t="s">
        <v>194</v>
      </c>
      <c r="G14" s="16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444</v>
      </c>
      <c r="E15" s="163" t="s">
        <v>464</v>
      </c>
      <c r="F15" s="163" t="s">
        <v>194</v>
      </c>
      <c r="G15" s="163" t="str">
        <f t="shared" si="1"/>
        <v>Bed-Disk  (Hipper) Rd  8R-36</v>
      </c>
      <c r="H15" s="30">
        <v>19700</v>
      </c>
      <c r="I15" s="1">
        <v>24</v>
      </c>
      <c r="J15" s="221">
        <v>5.5</v>
      </c>
      <c r="K15" s="22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444</v>
      </c>
      <c r="E16" s="163" t="s">
        <v>460</v>
      </c>
      <c r="F16" s="163" t="s">
        <v>25</v>
      </c>
      <c r="G16" s="163" t="str">
        <f t="shared" si="1"/>
        <v>Bed-Disk  w/roller 8R-30</v>
      </c>
      <c r="H16" s="30">
        <v>26900</v>
      </c>
      <c r="I16" s="1">
        <v>20</v>
      </c>
      <c r="J16" s="221">
        <v>5.5</v>
      </c>
      <c r="K16" s="22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444</v>
      </c>
      <c r="E17" s="163" t="s">
        <v>460</v>
      </c>
      <c r="F17" s="163" t="s">
        <v>194</v>
      </c>
      <c r="G17" s="163" t="str">
        <f t="shared" si="1"/>
        <v>Bed-Disk  w/roller 8R-36</v>
      </c>
      <c r="H17" s="30">
        <v>30800</v>
      </c>
      <c r="I17" s="1">
        <v>24</v>
      </c>
      <c r="J17" s="221">
        <v>5.5</v>
      </c>
      <c r="K17" s="22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444</v>
      </c>
      <c r="E18" s="163" t="s">
        <v>460</v>
      </c>
      <c r="F18" s="163" t="s">
        <v>461</v>
      </c>
      <c r="G18" s="163" t="str">
        <f t="shared" si="1"/>
        <v>Bed-Disk  w/roller 12R-30</v>
      </c>
      <c r="H18" s="30">
        <v>50900</v>
      </c>
      <c r="I18" s="1">
        <v>30</v>
      </c>
      <c r="J18" s="221">
        <v>5.5</v>
      </c>
      <c r="K18" s="22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44">
        <v>594</v>
      </c>
      <c r="B19" s="1" t="str">
        <f t="shared" si="0"/>
        <v>0.15, Bed-Middle Buster 4R-36</v>
      </c>
      <c r="C19" s="167">
        <v>0.15</v>
      </c>
      <c r="D19" s="163" t="s">
        <v>444</v>
      </c>
      <c r="E19" s="163" t="s">
        <v>465</v>
      </c>
      <c r="F19" s="163" t="s">
        <v>196</v>
      </c>
      <c r="G19" s="163" t="str">
        <f t="shared" si="1"/>
        <v>Bed-Middle Buster 4R-36</v>
      </c>
      <c r="H19" s="274">
        <v>18842.46</v>
      </c>
      <c r="I19" s="1">
        <v>10</v>
      </c>
      <c r="J19" s="221">
        <v>4.25</v>
      </c>
      <c r="K19" s="22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4">
        <v>119</v>
      </c>
      <c r="B20" s="1" t="str">
        <f t="shared" si="0"/>
        <v>0.16, Bed-Middle Buster 6R-36</v>
      </c>
      <c r="C20" s="167">
        <v>0.16</v>
      </c>
      <c r="D20" s="163" t="s">
        <v>444</v>
      </c>
      <c r="E20" s="163" t="s">
        <v>465</v>
      </c>
      <c r="F20" s="163" t="s">
        <v>197</v>
      </c>
      <c r="G20" s="163" t="str">
        <f t="shared" si="1"/>
        <v>Bed-Middle Buster 6R-36</v>
      </c>
      <c r="H20" s="274">
        <v>16047.149999999998</v>
      </c>
      <c r="I20" s="1">
        <v>18</v>
      </c>
      <c r="J20" s="221">
        <v>4.25</v>
      </c>
      <c r="K20" s="22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4">
        <v>120</v>
      </c>
      <c r="B21" s="1" t="str">
        <f t="shared" si="0"/>
        <v>0.17, Bed-Middle Buster 8R-30</v>
      </c>
      <c r="C21" s="167">
        <v>0.17</v>
      </c>
      <c r="D21" s="163" t="s">
        <v>444</v>
      </c>
      <c r="E21" s="163" t="s">
        <v>465</v>
      </c>
      <c r="F21" s="163" t="s">
        <v>25</v>
      </c>
      <c r="G21" s="163" t="str">
        <f t="shared" si="1"/>
        <v>Bed-Middle Buster 8R-30</v>
      </c>
      <c r="H21" s="275">
        <v>23190.719999999998</v>
      </c>
      <c r="I21" s="221">
        <v>20</v>
      </c>
      <c r="J21" s="221">
        <v>4.25</v>
      </c>
      <c r="K21" s="221">
        <v>85</v>
      </c>
      <c r="L21" s="222">
        <f t="shared" si="2"/>
        <v>0.11418685121107267</v>
      </c>
      <c r="M21" s="221">
        <v>35</v>
      </c>
      <c r="N21" s="221">
        <v>30</v>
      </c>
      <c r="O21" s="221">
        <v>8</v>
      </c>
      <c r="P21" s="221">
        <v>160</v>
      </c>
      <c r="Q21" s="22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1"/>
      <c r="AH21" s="221"/>
      <c r="AI21" s="221"/>
    </row>
    <row r="22" spans="1:35" x14ac:dyDescent="0.2">
      <c r="A22" s="244">
        <v>121</v>
      </c>
      <c r="B22" s="1" t="str">
        <f t="shared" si="0"/>
        <v>0.18, Bed-Middle Buster 8R-36</v>
      </c>
      <c r="C22" s="167">
        <v>0.18</v>
      </c>
      <c r="D22" s="163" t="s">
        <v>444</v>
      </c>
      <c r="E22" s="163" t="s">
        <v>465</v>
      </c>
      <c r="F22" s="163" t="s">
        <v>194</v>
      </c>
      <c r="G22" s="163" t="str">
        <f t="shared" si="1"/>
        <v>Bed-Middle Buster 8R-36</v>
      </c>
      <c r="H22" s="275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444</v>
      </c>
      <c r="E23" s="163" t="s">
        <v>465</v>
      </c>
      <c r="F23" s="163" t="s">
        <v>198</v>
      </c>
      <c r="G23" s="163" t="str">
        <f t="shared" si="1"/>
        <v>Bed-Middle Buster 8R-36 2x1</v>
      </c>
      <c r="H23" s="275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4">
        <v>122</v>
      </c>
      <c r="B24" s="1" t="str">
        <f t="shared" si="0"/>
        <v>0.2, Bed-Middle Buster 10R-30</v>
      </c>
      <c r="C24" s="167">
        <v>0.2</v>
      </c>
      <c r="D24" s="163" t="s">
        <v>444</v>
      </c>
      <c r="E24" s="163" t="s">
        <v>466</v>
      </c>
      <c r="F24" s="163" t="s">
        <v>24</v>
      </c>
      <c r="G24" s="163" t="str">
        <f t="shared" si="1"/>
        <v>Bed-Middle Buster 10R-30</v>
      </c>
      <c r="H24" s="275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444</v>
      </c>
      <c r="E25" s="163" t="s">
        <v>466</v>
      </c>
      <c r="F25" s="163" t="s">
        <v>199</v>
      </c>
      <c r="G25" s="163" t="str">
        <f t="shared" si="1"/>
        <v>Bed-Middle Buster 10R-36</v>
      </c>
      <c r="H25" s="27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444</v>
      </c>
      <c r="E26" s="163" t="s">
        <v>466</v>
      </c>
      <c r="F26" s="163" t="s">
        <v>195</v>
      </c>
      <c r="G26" s="163" t="str">
        <f t="shared" si="1"/>
        <v>Bed-Middle Buster 12R-36</v>
      </c>
      <c r="H26" s="275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444</v>
      </c>
      <c r="E27" s="163" t="s">
        <v>467</v>
      </c>
      <c r="F27" s="163" t="s">
        <v>194</v>
      </c>
      <c r="G27" s="163" t="str">
        <f t="shared" si="1"/>
        <v>Bed-Paratill   Fold 8R-36</v>
      </c>
      <c r="H27" s="275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444</v>
      </c>
      <c r="E28" s="163" t="s">
        <v>467</v>
      </c>
      <c r="F28" s="163" t="s">
        <v>24</v>
      </c>
      <c r="G28" s="163" t="str">
        <f t="shared" si="1"/>
        <v>Bed-Paratill   Fold10R-30</v>
      </c>
      <c r="H28" s="27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444</v>
      </c>
      <c r="E29" s="163" t="s">
        <v>467</v>
      </c>
      <c r="F29" s="163" t="s">
        <v>198</v>
      </c>
      <c r="G29" s="163" t="str">
        <f t="shared" si="1"/>
        <v>Bed-Paratill   Fold 8R-36 2x1</v>
      </c>
      <c r="H29" s="275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444</v>
      </c>
      <c r="E30" s="163" t="s">
        <v>467</v>
      </c>
      <c r="F30" s="163" t="s">
        <v>195</v>
      </c>
      <c r="G30" s="163" t="str">
        <f t="shared" si="1"/>
        <v>Bed-Paratill   Fold12R-36</v>
      </c>
      <c r="H30" s="275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444</v>
      </c>
      <c r="E31" s="163" t="s">
        <v>468</v>
      </c>
      <c r="F31" s="163" t="s">
        <v>48</v>
      </c>
      <c r="G31" s="163" t="str">
        <f t="shared" si="1"/>
        <v>Bed-Paratill   Rigid 4R-30</v>
      </c>
      <c r="H31" s="275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444</v>
      </c>
      <c r="E32" s="163" t="s">
        <v>468</v>
      </c>
      <c r="F32" s="163" t="s">
        <v>196</v>
      </c>
      <c r="G32" s="163" t="str">
        <f t="shared" si="1"/>
        <v>Bed-Paratill   Rigid 4R-36</v>
      </c>
      <c r="H32" s="275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444</v>
      </c>
      <c r="E33" s="163" t="s">
        <v>468</v>
      </c>
      <c r="F33" s="163" t="s">
        <v>53</v>
      </c>
      <c r="G33" s="163" t="str">
        <f t="shared" si="1"/>
        <v>Bed-Paratill   Rigid 6R-30</v>
      </c>
      <c r="H33" s="275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444</v>
      </c>
      <c r="E34" s="163" t="s">
        <v>468</v>
      </c>
      <c r="F34" s="163" t="s">
        <v>197</v>
      </c>
      <c r="G34" s="163" t="str">
        <f t="shared" si="1"/>
        <v>Bed-Paratill   Rigid 6R-36</v>
      </c>
      <c r="H34" s="275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444</v>
      </c>
      <c r="E35" s="163" t="s">
        <v>468</v>
      </c>
      <c r="F35" s="163" t="s">
        <v>25</v>
      </c>
      <c r="G35" s="163" t="str">
        <f t="shared" si="1"/>
        <v>Bed-Paratill   Rigid 8R-30</v>
      </c>
      <c r="H35" s="275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444</v>
      </c>
      <c r="E36" s="163" t="s">
        <v>468</v>
      </c>
      <c r="F36" s="163" t="s">
        <v>194</v>
      </c>
      <c r="G36" s="163" t="str">
        <f t="shared" si="1"/>
        <v>Bed-Paratill   Rigid 8R-36</v>
      </c>
      <c r="H36" s="275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444</v>
      </c>
      <c r="E37" s="163" t="s">
        <v>468</v>
      </c>
      <c r="F37" s="163" t="s">
        <v>24</v>
      </c>
      <c r="G37" s="163" t="str">
        <f t="shared" si="1"/>
        <v>Bed-Paratill   Rigid10R-30</v>
      </c>
      <c r="H37" s="275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444</v>
      </c>
      <c r="E38" s="163" t="s">
        <v>469</v>
      </c>
      <c r="F38" s="163" t="s">
        <v>0</v>
      </c>
      <c r="G38" s="163" t="str">
        <f t="shared" si="1"/>
        <v>Bed-Paratill  w/rol4R-30</v>
      </c>
      <c r="H38" s="275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444</v>
      </c>
      <c r="E39" s="163" t="s">
        <v>477</v>
      </c>
      <c r="F39" s="163" t="s">
        <v>73</v>
      </c>
      <c r="G39" s="163" t="str">
        <f t="shared" si="1"/>
        <v>Bed-Paratill  w/roll 4R-36</v>
      </c>
      <c r="H39" s="275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444</v>
      </c>
      <c r="E40" s="163" t="s">
        <v>477</v>
      </c>
      <c r="F40" s="163" t="s">
        <v>201</v>
      </c>
      <c r="G40" s="163" t="str">
        <f t="shared" si="1"/>
        <v>Bed-Paratill  w/roll 6R-36</v>
      </c>
      <c r="H40" s="275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444</v>
      </c>
      <c r="E41" s="163" t="s">
        <v>470</v>
      </c>
      <c r="F41" s="163" t="s">
        <v>194</v>
      </c>
      <c r="G41" s="163" t="str">
        <f t="shared" si="1"/>
        <v>Bed-Rip/Disk Fold. 8R-36</v>
      </c>
      <c r="H41" s="223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444</v>
      </c>
      <c r="E42" s="163" t="s">
        <v>470</v>
      </c>
      <c r="F42" s="163" t="s">
        <v>6</v>
      </c>
      <c r="G42" s="163" t="str">
        <f t="shared" si="1"/>
        <v>Bed-Rip/Disk Fold.12R-30</v>
      </c>
      <c r="H42" s="223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444</v>
      </c>
      <c r="E43" s="163" t="s">
        <v>470</v>
      </c>
      <c r="F43" s="163" t="s">
        <v>195</v>
      </c>
      <c r="G43" s="163" t="str">
        <f t="shared" si="1"/>
        <v>Bed-Rip/Disk Fold.12R-36</v>
      </c>
      <c r="H43" s="223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44">
        <v>607</v>
      </c>
      <c r="B44" s="1" t="str">
        <f t="shared" si="0"/>
        <v>0.4, Bed-Rip/Disk Rigid 4R-30</v>
      </c>
      <c r="C44" s="167">
        <v>0.4</v>
      </c>
      <c r="D44" s="163" t="s">
        <v>444</v>
      </c>
      <c r="E44" s="163" t="s">
        <v>471</v>
      </c>
      <c r="F44" s="163" t="s">
        <v>48</v>
      </c>
      <c r="G44" s="163" t="str">
        <f t="shared" si="1"/>
        <v>Bed-Rip/Disk Rigid 4R-30</v>
      </c>
      <c r="H44" s="223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444</v>
      </c>
      <c r="E45" s="163" t="s">
        <v>471</v>
      </c>
      <c r="F45" s="163" t="s">
        <v>196</v>
      </c>
      <c r="G45" s="163" t="str">
        <f t="shared" si="1"/>
        <v>Bed-Rip/Disk Rigid 4R-36</v>
      </c>
      <c r="H45" s="223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444</v>
      </c>
      <c r="E46" s="163" t="s">
        <v>471</v>
      </c>
      <c r="F46" s="163" t="s">
        <v>25</v>
      </c>
      <c r="G46" s="163" t="str">
        <f t="shared" si="1"/>
        <v>Bed-Rip/Disk Rigid 8R-30</v>
      </c>
      <c r="H46" s="223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444</v>
      </c>
      <c r="E47" s="163" t="s">
        <v>471</v>
      </c>
      <c r="F47" s="163" t="s">
        <v>197</v>
      </c>
      <c r="G47" s="163" t="str">
        <f t="shared" si="1"/>
        <v>Bed-Rip/Disk Rigid 6R-36</v>
      </c>
      <c r="H47" s="223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444</v>
      </c>
      <c r="E48" s="163" t="s">
        <v>471</v>
      </c>
      <c r="F48" s="163" t="s">
        <v>194</v>
      </c>
      <c r="G48" s="163" t="str">
        <f t="shared" si="1"/>
        <v>Bed-Rip/Disk Rigid 8R-36</v>
      </c>
      <c r="H48" s="223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444</v>
      </c>
      <c r="E49" s="163" t="s">
        <v>472</v>
      </c>
      <c r="F49" s="163" t="s">
        <v>47</v>
      </c>
      <c r="G49" s="163" t="str">
        <f t="shared" si="1"/>
        <v>Bed-Rip/Disk Rigid 6R-30</v>
      </c>
      <c r="H49" s="223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444</v>
      </c>
      <c r="E50" s="163" t="s">
        <v>473</v>
      </c>
      <c r="F50" s="163" t="s">
        <v>46</v>
      </c>
      <c r="G50" s="163" t="str">
        <f t="shared" si="1"/>
        <v>Bed-Rip/Disk/Cond. 6-Row</v>
      </c>
      <c r="H50" s="223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444</v>
      </c>
      <c r="E51" s="163" t="s">
        <v>473</v>
      </c>
      <c r="F51" s="163" t="s">
        <v>45</v>
      </c>
      <c r="G51" s="163" t="str">
        <f t="shared" si="1"/>
        <v>Bed-Rip/Disk/Cond. 8-Row</v>
      </c>
      <c r="H51" s="223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44">
        <v>510</v>
      </c>
      <c r="B52" s="1" t="str">
        <f t="shared" si="0"/>
        <v>0.48, Bed-Roll-Fold. 8R-36</v>
      </c>
      <c r="C52" s="167">
        <v>0.48</v>
      </c>
      <c r="D52" s="163" t="s">
        <v>444</v>
      </c>
      <c r="E52" s="163" t="s">
        <v>474</v>
      </c>
      <c r="F52" s="163" t="s">
        <v>194</v>
      </c>
      <c r="G52" s="163" t="str">
        <f t="shared" si="1"/>
        <v>Bed-Roll-Fold. 8R-36</v>
      </c>
      <c r="H52" s="246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44">
        <v>512</v>
      </c>
      <c r="B53" s="1" t="str">
        <f t="shared" si="0"/>
        <v>0.49, Bed-Roll-Fold. 12R-30</v>
      </c>
      <c r="C53" s="167">
        <v>0.49</v>
      </c>
      <c r="D53" s="163" t="s">
        <v>444</v>
      </c>
      <c r="E53" s="163" t="s">
        <v>475</v>
      </c>
      <c r="F53" s="163" t="s">
        <v>6</v>
      </c>
      <c r="G53" s="163" t="str">
        <f t="shared" si="1"/>
        <v>Bed-Roll-Fold. 12R-30</v>
      </c>
      <c r="H53" s="246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44">
        <v>513</v>
      </c>
      <c r="B54" s="1" t="str">
        <f t="shared" si="0"/>
        <v>0.5, Bed-Roll-Fold. 12R-36</v>
      </c>
      <c r="C54" s="167">
        <v>0.5</v>
      </c>
      <c r="D54" s="163" t="s">
        <v>444</v>
      </c>
      <c r="E54" s="163" t="s">
        <v>475</v>
      </c>
      <c r="F54" s="163" t="s">
        <v>195</v>
      </c>
      <c r="G54" s="163" t="str">
        <f t="shared" si="1"/>
        <v>Bed-Roll-Fold. 12R-36</v>
      </c>
      <c r="H54" s="246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44">
        <v>514</v>
      </c>
      <c r="B55" s="1" t="str">
        <f t="shared" si="0"/>
        <v>0.51, Bed-Roll-Fold. 16R-30</v>
      </c>
      <c r="C55" s="167">
        <v>0.51</v>
      </c>
      <c r="D55" s="163" t="s">
        <v>444</v>
      </c>
      <c r="E55" s="163" t="s">
        <v>475</v>
      </c>
      <c r="F55" s="163" t="s">
        <v>59</v>
      </c>
      <c r="G55" s="163" t="str">
        <f t="shared" si="1"/>
        <v>Bed-Roll-Fold. 16R-30</v>
      </c>
      <c r="H55" s="246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44">
        <v>511</v>
      </c>
      <c r="B56" s="1" t="str">
        <f t="shared" si="0"/>
        <v>0.52, Bed-Roll-Rigid  8R-36</v>
      </c>
      <c r="C56" s="167">
        <v>0.52</v>
      </c>
      <c r="D56" s="163" t="s">
        <v>444</v>
      </c>
      <c r="E56" s="163" t="s">
        <v>476</v>
      </c>
      <c r="F56" s="163" t="s">
        <v>194</v>
      </c>
      <c r="G56" s="163" t="str">
        <f t="shared" si="1"/>
        <v>Bed-Roll-Rigid  8R-36</v>
      </c>
      <c r="H56" s="246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44">
        <v>418</v>
      </c>
      <c r="B57" s="1" t="str">
        <f t="shared" si="0"/>
        <v>0.53, Blade-Box  6'-7'</v>
      </c>
      <c r="C57" s="167">
        <v>0.53</v>
      </c>
      <c r="D57" s="163" t="s">
        <v>444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44">
        <v>473</v>
      </c>
      <c r="B58" s="1" t="str">
        <f t="shared" si="0"/>
        <v>0.54, Blade-Box  8'-10'</v>
      </c>
      <c r="C58" s="167">
        <v>0.54</v>
      </c>
      <c r="D58" s="163" t="s">
        <v>444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444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444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444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444</v>
      </c>
      <c r="E62" s="163" t="s">
        <v>258</v>
      </c>
      <c r="F62" s="163" t="s">
        <v>92</v>
      </c>
      <c r="G62" s="163" t="str">
        <f t="shared" si="1"/>
        <v>Blade-Scraper 12'-16'</v>
      </c>
      <c r="H62" s="249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44">
        <v>5</v>
      </c>
      <c r="B63" s="1" t="str">
        <f t="shared" si="0"/>
        <v>0.59, Chisel Plow-Folding 16'</v>
      </c>
      <c r="C63" s="167">
        <v>0.59</v>
      </c>
      <c r="D63" s="163" t="s">
        <v>444</v>
      </c>
      <c r="E63" s="168" t="s">
        <v>259</v>
      </c>
      <c r="F63" s="168" t="s">
        <v>80</v>
      </c>
      <c r="G63" s="163" t="str">
        <f t="shared" si="1"/>
        <v>Chisel Plow-Folding 16'</v>
      </c>
      <c r="H63" s="274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4">
        <v>408</v>
      </c>
      <c r="B64" s="1" t="str">
        <f t="shared" si="0"/>
        <v>0.6, Chisel Plow-Folding 24'</v>
      </c>
      <c r="C64" s="167">
        <v>0.6</v>
      </c>
      <c r="D64" s="163" t="s">
        <v>444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44">
        <v>7</v>
      </c>
      <c r="B65" s="1" t="str">
        <f t="shared" si="0"/>
        <v>0.61, Chisel Plow-Folding 32'</v>
      </c>
      <c r="C65" s="167">
        <v>0.61</v>
      </c>
      <c r="D65" s="163" t="s">
        <v>444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44">
        <v>230</v>
      </c>
      <c r="B66" s="1" t="str">
        <f t="shared" si="0"/>
        <v>0.62, Chisel Plow-Folding 42'</v>
      </c>
      <c r="C66" s="167">
        <v>0.62</v>
      </c>
      <c r="D66" s="163" t="s">
        <v>444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44">
        <v>651</v>
      </c>
      <c r="B67" s="1" t="str">
        <f t="shared" si="0"/>
        <v>0.63, Chisel Plow-Folding 50'</v>
      </c>
      <c r="C67" s="167">
        <v>0.63</v>
      </c>
      <c r="D67" s="163" t="s">
        <v>444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44">
        <v>702</v>
      </c>
      <c r="B68" s="1" t="str">
        <f t="shared" si="0"/>
        <v>0.64, Chisel Plow-Folding 61'</v>
      </c>
      <c r="C68" s="167">
        <v>0.64</v>
      </c>
      <c r="D68" s="163" t="s">
        <v>444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444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44">
        <v>4</v>
      </c>
      <c r="B70" s="1" t="str">
        <f t="shared" si="15"/>
        <v>0.66, Chisel Plow-Rigid 15'</v>
      </c>
      <c r="C70" s="167">
        <v>0.66</v>
      </c>
      <c r="D70" s="163" t="s">
        <v>444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44">
        <v>701</v>
      </c>
      <c r="B71" s="1" t="str">
        <f t="shared" si="15"/>
        <v>0.67, Chisel Plow-Rigid 20'</v>
      </c>
      <c r="C71" s="167">
        <v>0.67</v>
      </c>
      <c r="D71" s="163" t="s">
        <v>444</v>
      </c>
      <c r="E71" s="163" t="s">
        <v>260</v>
      </c>
      <c r="F71" s="163" t="s">
        <v>8</v>
      </c>
      <c r="G71" s="163" t="str">
        <f t="shared" si="16"/>
        <v>Chisel Plow-Rigid 20'</v>
      </c>
      <c r="H71" s="274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44">
        <v>6</v>
      </c>
      <c r="B72" s="1" t="str">
        <f t="shared" si="15"/>
        <v>0.68, Chisel Plow-Rigid 24'</v>
      </c>
      <c r="C72" s="167">
        <v>0.68</v>
      </c>
      <c r="D72" s="163" t="s">
        <v>444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44">
        <v>294</v>
      </c>
      <c r="B73" s="1" t="str">
        <f t="shared" si="15"/>
        <v>0.69, Chisel-Harrow 21 shank</v>
      </c>
      <c r="C73" s="167">
        <v>0.69</v>
      </c>
      <c r="D73" s="163" t="s">
        <v>444</v>
      </c>
      <c r="E73" s="163" t="s">
        <v>261</v>
      </c>
      <c r="F73" s="163" t="s">
        <v>89</v>
      </c>
      <c r="G73" s="163" t="str">
        <f t="shared" si="16"/>
        <v>Chisel-Harrow 21 shank</v>
      </c>
      <c r="H73" s="274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4">
        <v>293</v>
      </c>
      <c r="B74" s="1" t="str">
        <f t="shared" si="15"/>
        <v>0.7, Chisel-Harrow 27 shank</v>
      </c>
      <c r="C74" s="167">
        <v>0.7</v>
      </c>
      <c r="D74" s="163" t="s">
        <v>444</v>
      </c>
      <c r="E74" s="163" t="s">
        <v>261</v>
      </c>
      <c r="F74" s="163" t="s">
        <v>88</v>
      </c>
      <c r="G74" s="163" t="str">
        <f t="shared" si="16"/>
        <v>Chisel-Harrow 27 shank</v>
      </c>
      <c r="H74" s="274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444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274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444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274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444</v>
      </c>
      <c r="E77" s="163" t="s">
        <v>480</v>
      </c>
      <c r="F77" s="163" t="s">
        <v>25</v>
      </c>
      <c r="G77" s="163" t="str">
        <f t="shared" si="16"/>
        <v>Cult &amp; PD Ridge Till 8R-30</v>
      </c>
      <c r="H77" s="274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444</v>
      </c>
      <c r="E78" s="163" t="s">
        <v>482</v>
      </c>
      <c r="F78" s="163" t="s">
        <v>6</v>
      </c>
      <c r="G78" s="163" t="str">
        <f t="shared" si="16"/>
        <v>Cult &amp; PD Ridge Till 12R-30</v>
      </c>
      <c r="H78" s="274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4">
        <v>579</v>
      </c>
      <c r="B79" s="1" t="str">
        <f t="shared" si="15"/>
        <v>0.75, Cultivate  4R-30</v>
      </c>
      <c r="C79" s="167">
        <v>0.75</v>
      </c>
      <c r="D79" s="163" t="s">
        <v>444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44">
        <v>31</v>
      </c>
      <c r="B80" s="1" t="str">
        <f t="shared" si="15"/>
        <v>0.76, Cultivate  4R-36</v>
      </c>
      <c r="C80" s="167">
        <v>0.76</v>
      </c>
      <c r="D80" s="163" t="s">
        <v>444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44">
        <v>32</v>
      </c>
      <c r="B81" s="1" t="str">
        <f t="shared" si="15"/>
        <v>0.77, Cultivate  6R-30</v>
      </c>
      <c r="C81" s="167">
        <v>0.77</v>
      </c>
      <c r="D81" s="163" t="s">
        <v>444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44">
        <v>33</v>
      </c>
      <c r="B82" s="1" t="str">
        <f t="shared" si="15"/>
        <v>0.78, Cultivate  6R-36</v>
      </c>
      <c r="C82" s="167">
        <v>0.78</v>
      </c>
      <c r="D82" s="163" t="s">
        <v>444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44">
        <v>34</v>
      </c>
      <c r="B83" s="1" t="str">
        <f t="shared" si="15"/>
        <v>0.79, Cultivate  8R-30</v>
      </c>
      <c r="C83" s="167">
        <v>0.79</v>
      </c>
      <c r="D83" s="163" t="s">
        <v>444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44">
        <v>35</v>
      </c>
      <c r="B84" s="1" t="str">
        <f t="shared" si="15"/>
        <v>0.8, Cultivate  8R-36</v>
      </c>
      <c r="C84" s="167">
        <v>0.8</v>
      </c>
      <c r="D84" s="163" t="s">
        <v>444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44">
        <v>36</v>
      </c>
      <c r="B85" s="1" t="str">
        <f t="shared" si="15"/>
        <v>0.81, Cultivate 10R-30</v>
      </c>
      <c r="C85" s="167">
        <v>0.81</v>
      </c>
      <c r="D85" s="163" t="s">
        <v>444</v>
      </c>
      <c r="E85" s="163" t="s">
        <v>263</v>
      </c>
      <c r="F85" s="163" t="s">
        <v>24</v>
      </c>
      <c r="G85" s="163" t="str">
        <f t="shared" si="16"/>
        <v>Cultivate 10R-30</v>
      </c>
      <c r="H85" s="274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4">
        <v>508</v>
      </c>
      <c r="B86" s="1" t="str">
        <f t="shared" si="15"/>
        <v>0.82, Cultivate 12R-30</v>
      </c>
      <c r="C86" s="167">
        <v>0.82</v>
      </c>
      <c r="D86" s="163" t="s">
        <v>444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44">
        <v>235</v>
      </c>
      <c r="B87" s="1" t="str">
        <f t="shared" si="15"/>
        <v>0.83, Cultivate  8R-36 2x1</v>
      </c>
      <c r="C87" s="167">
        <v>0.83</v>
      </c>
      <c r="D87" s="163" t="s">
        <v>444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44">
        <v>236</v>
      </c>
      <c r="B88" s="1" t="str">
        <f t="shared" si="15"/>
        <v>0.84, Cultivate 12R-36</v>
      </c>
      <c r="C88" s="167">
        <v>0.84</v>
      </c>
      <c r="D88" s="163" t="s">
        <v>444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44">
        <v>580</v>
      </c>
      <c r="B89" s="1" t="str">
        <f t="shared" si="15"/>
        <v>0.85, Cultivate 16R-30</v>
      </c>
      <c r="C89" s="167">
        <v>0.85</v>
      </c>
      <c r="D89" s="163" t="s">
        <v>444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444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444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444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444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444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444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444</v>
      </c>
      <c r="E96" s="163" t="s">
        <v>264</v>
      </c>
      <c r="F96" s="163" t="s">
        <v>24</v>
      </c>
      <c r="G96" s="163" t="str">
        <f t="shared" si="16"/>
        <v>Cultivate &amp; Post 10R-30</v>
      </c>
      <c r="H96" s="274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444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444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444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444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444</v>
      </c>
      <c r="E101" s="163" t="s">
        <v>481</v>
      </c>
      <c r="F101" s="163" t="s">
        <v>25</v>
      </c>
      <c r="G101" s="163" t="str">
        <f t="shared" si="16"/>
        <v>Cultivate Ridge Till 8R-30</v>
      </c>
      <c r="H101" s="274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444</v>
      </c>
      <c r="E102" s="163" t="s">
        <v>483</v>
      </c>
      <c r="F102" s="163" t="s">
        <v>6</v>
      </c>
      <c r="G102" s="163" t="str">
        <f t="shared" si="16"/>
        <v>Cultivate Ridge Till 12R-30</v>
      </c>
      <c r="H102" s="274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444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444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444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444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444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44">
        <v>72</v>
      </c>
      <c r="B108" s="1" t="str">
        <f t="shared" si="15"/>
        <v>1.04, Disk Harrow 14'</v>
      </c>
      <c r="C108" s="167">
        <v>1.04</v>
      </c>
      <c r="D108" s="163" t="s">
        <v>444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44">
        <v>743</v>
      </c>
      <c r="B109" s="1" t="str">
        <f t="shared" si="15"/>
        <v>1.05, Disk Harrow 20'</v>
      </c>
      <c r="C109" s="167">
        <v>1.05</v>
      </c>
      <c r="D109" s="163" t="s">
        <v>444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44">
        <v>73</v>
      </c>
      <c r="B110" s="1" t="str">
        <f t="shared" si="15"/>
        <v>1.06, Disk Harrow 24'</v>
      </c>
      <c r="C110" s="167">
        <v>1.06</v>
      </c>
      <c r="D110" s="163" t="s">
        <v>444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44">
        <v>291</v>
      </c>
      <c r="B111" s="1" t="str">
        <f t="shared" si="15"/>
        <v>1.07, Disk Harrow 28'</v>
      </c>
      <c r="C111" s="167">
        <v>1.07</v>
      </c>
      <c r="D111" s="163" t="s">
        <v>444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44">
        <v>74</v>
      </c>
      <c r="B112" s="1" t="str">
        <f t="shared" si="15"/>
        <v>1.08, Disk Harrow 32'</v>
      </c>
      <c r="C112" s="167">
        <v>1.08</v>
      </c>
      <c r="D112" s="163" t="s">
        <v>444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444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444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444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444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444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444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444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444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444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444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444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274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444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444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274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444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444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444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23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444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23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444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23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444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23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444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23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444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23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444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23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444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23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444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23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444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23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44">
        <v>556</v>
      </c>
      <c r="B138" s="1" t="str">
        <f t="shared" si="30"/>
        <v>1.34, Grain Drill  8'</v>
      </c>
      <c r="C138" s="167">
        <v>1.34</v>
      </c>
      <c r="D138" s="163" t="s">
        <v>444</v>
      </c>
      <c r="E138" s="163" t="s">
        <v>277</v>
      </c>
      <c r="F138" s="163" t="s">
        <v>82</v>
      </c>
      <c r="G138" s="163" t="str">
        <f t="shared" si="31"/>
        <v>Grain Drill  8'</v>
      </c>
      <c r="H138" s="274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4">
        <v>558</v>
      </c>
      <c r="B139" s="1" t="str">
        <f t="shared" si="30"/>
        <v>1.35, Grain Drill 10'</v>
      </c>
      <c r="C139" s="167">
        <v>1.35</v>
      </c>
      <c r="D139" s="163" t="s">
        <v>444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44">
        <v>106</v>
      </c>
      <c r="B140" s="1" t="str">
        <f t="shared" si="30"/>
        <v>1.36, Grain Drill 12'</v>
      </c>
      <c r="C140" s="167">
        <v>1.36</v>
      </c>
      <c r="D140" s="163" t="s">
        <v>444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44">
        <v>208</v>
      </c>
      <c r="B141" s="1" t="str">
        <f t="shared" si="30"/>
        <v>1.37, Grain Drill 15'</v>
      </c>
      <c r="C141" s="167">
        <v>1.37</v>
      </c>
      <c r="D141" s="163" t="s">
        <v>444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44">
        <v>107</v>
      </c>
      <c r="B142" s="1" t="str">
        <f t="shared" si="30"/>
        <v>1.38, Grain Drill 20'</v>
      </c>
      <c r="C142" s="167">
        <v>1.38</v>
      </c>
      <c r="D142" s="163" t="s">
        <v>444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44">
        <v>209</v>
      </c>
      <c r="B143" s="1" t="str">
        <f t="shared" si="30"/>
        <v>1.39, Grain Drill 24'</v>
      </c>
      <c r="C143" s="167">
        <v>1.39</v>
      </c>
      <c r="D143" s="163" t="s">
        <v>444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44">
        <v>108</v>
      </c>
      <c r="B144" s="1" t="str">
        <f t="shared" si="30"/>
        <v>1.4, Grain Drill 30'</v>
      </c>
      <c r="C144" s="167">
        <v>1.4</v>
      </c>
      <c r="D144" s="163" t="s">
        <v>444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44">
        <v>560</v>
      </c>
      <c r="B145" s="1" t="str">
        <f t="shared" si="30"/>
        <v>1.41, Grain Drill 35'</v>
      </c>
      <c r="C145" s="167">
        <v>1.41</v>
      </c>
      <c r="D145" s="163" t="s">
        <v>444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444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274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444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444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444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444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444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444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444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444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49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444</v>
      </c>
      <c r="E155" s="163" t="s">
        <v>280</v>
      </c>
      <c r="F155" s="163" t="s">
        <v>39</v>
      </c>
      <c r="G155" s="163" t="str">
        <f t="shared" si="31"/>
        <v>Harrow -  Rigid 21'</v>
      </c>
      <c r="H155" s="274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444</v>
      </c>
      <c r="E156" s="163" t="s">
        <v>281</v>
      </c>
      <c r="F156" s="163" t="s">
        <v>80</v>
      </c>
      <c r="G156" s="163" t="str">
        <f t="shared" si="31"/>
        <v>Harrow - Folding 16'</v>
      </c>
      <c r="H156" s="274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444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444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444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444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44">
        <v>185</v>
      </c>
      <c r="B161" s="1" t="str">
        <f t="shared" si="30"/>
        <v>1.57, Harrow - Rigid 13'</v>
      </c>
      <c r="C161" s="167">
        <v>1.57</v>
      </c>
      <c r="D161" s="163" t="s">
        <v>444</v>
      </c>
      <c r="E161" s="163" t="s">
        <v>282</v>
      </c>
      <c r="F161" s="163" t="s">
        <v>40</v>
      </c>
      <c r="G161" s="163" t="str">
        <f t="shared" si="31"/>
        <v>Harrow - Rigid 13'</v>
      </c>
      <c r="H161" s="274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44"/>
      <c r="B162" s="1" t="str">
        <f t="shared" si="30"/>
        <v>1.58, Heavy Disk 14'</v>
      </c>
      <c r="C162" s="167">
        <v>1.58</v>
      </c>
      <c r="D162" s="163" t="s">
        <v>444</v>
      </c>
      <c r="E162" s="163" t="s">
        <v>428</v>
      </c>
      <c r="F162" s="163" t="s">
        <v>12</v>
      </c>
      <c r="G162" s="16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44"/>
      <c r="B163" s="1" t="str">
        <f t="shared" si="30"/>
        <v>1.59, Heavy Disk 21'</v>
      </c>
      <c r="C163" s="167">
        <v>1.59</v>
      </c>
      <c r="D163" s="163" t="s">
        <v>444</v>
      </c>
      <c r="E163" s="163" t="s">
        <v>428</v>
      </c>
      <c r="F163" s="163" t="s">
        <v>39</v>
      </c>
      <c r="G163" s="16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44"/>
      <c r="B164" s="1" t="str">
        <f t="shared" si="30"/>
        <v>1.6, Heavy Disk 27'</v>
      </c>
      <c r="C164" s="167">
        <v>1.6</v>
      </c>
      <c r="D164" s="163" t="s">
        <v>444</v>
      </c>
      <c r="E164" s="163" t="s">
        <v>428</v>
      </c>
      <c r="F164" s="163" t="s">
        <v>17</v>
      </c>
      <c r="G164" s="16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44">
        <v>113</v>
      </c>
      <c r="B165" s="1" t="str">
        <f t="shared" si="30"/>
        <v>1.61, Land Plane 50'x16'</v>
      </c>
      <c r="C165" s="167">
        <v>1.61</v>
      </c>
      <c r="D165" s="163" t="s">
        <v>444</v>
      </c>
      <c r="E165" s="163" t="s">
        <v>283</v>
      </c>
      <c r="F165" s="163" t="s">
        <v>76</v>
      </c>
      <c r="G165" s="163" t="str">
        <f t="shared" si="31"/>
        <v>Land Plane 50'x16'</v>
      </c>
      <c r="H165" s="274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444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444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444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44">
        <v>723</v>
      </c>
      <c r="B169" s="1" t="str">
        <f t="shared" si="30"/>
        <v>1.65, NT Grain Drill  6'</v>
      </c>
      <c r="C169" s="167">
        <v>1.65</v>
      </c>
      <c r="D169" s="163" t="s">
        <v>444</v>
      </c>
      <c r="E169" s="163" t="s">
        <v>287</v>
      </c>
      <c r="F169" s="163" t="s">
        <v>67</v>
      </c>
      <c r="G169" s="163" t="str">
        <f t="shared" si="31"/>
        <v>NT Grain Drill  6'</v>
      </c>
      <c r="H169" s="274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4">
        <v>554</v>
      </c>
      <c r="B170" s="1" t="str">
        <f t="shared" si="30"/>
        <v>1.66, NT Grain Drill 10'</v>
      </c>
      <c r="C170" s="167">
        <v>1.66</v>
      </c>
      <c r="D170" s="163" t="s">
        <v>444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44">
        <v>127</v>
      </c>
      <c r="B171" s="1" t="str">
        <f t="shared" si="30"/>
        <v>1.67, NT Grain Drill 12'</v>
      </c>
      <c r="C171" s="167">
        <v>1.67</v>
      </c>
      <c r="D171" s="163" t="s">
        <v>444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44">
        <v>328</v>
      </c>
      <c r="B172" s="1" t="str">
        <f t="shared" si="30"/>
        <v>1.68, NT Grain Drill 15'</v>
      </c>
      <c r="C172" s="167">
        <v>1.68</v>
      </c>
      <c r="D172" s="163" t="s">
        <v>444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44">
        <v>128</v>
      </c>
      <c r="B173" s="1" t="str">
        <f t="shared" si="30"/>
        <v>1.69, NT Grain Drill 20'</v>
      </c>
      <c r="C173" s="167">
        <v>1.69</v>
      </c>
      <c r="D173" s="163" t="s">
        <v>444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44">
        <v>329</v>
      </c>
      <c r="B174" s="1" t="str">
        <f t="shared" si="30"/>
        <v>1.7, NT Grain Drill 24'</v>
      </c>
      <c r="C174" s="167">
        <v>1.7</v>
      </c>
      <c r="D174" s="163" t="s">
        <v>444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44">
        <v>129</v>
      </c>
      <c r="B175" s="1" t="str">
        <f t="shared" si="30"/>
        <v>1.71, NT Grain Drill 30'</v>
      </c>
      <c r="C175" s="167">
        <v>1.71</v>
      </c>
      <c r="D175" s="163" t="s">
        <v>444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444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274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444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444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444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444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444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444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444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444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444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444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444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274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444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444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444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444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444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444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444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444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274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444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444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444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444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444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444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444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444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444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444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274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444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444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274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444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444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444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444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444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444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444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444</v>
      </c>
      <c r="E215" s="163" t="s">
        <v>292</v>
      </c>
      <c r="F215" s="163" t="s">
        <v>61</v>
      </c>
      <c r="G215" s="163" t="str">
        <f t="shared" si="46"/>
        <v>NT Plant-Folding 24R-15</v>
      </c>
      <c r="H215" s="274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444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444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444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444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444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444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444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444</v>
      </c>
      <c r="E223" s="163" t="s">
        <v>292</v>
      </c>
      <c r="F223" s="163" t="s">
        <v>55</v>
      </c>
      <c r="G223" s="163" t="str">
        <f t="shared" si="46"/>
        <v>NT Plant-Folding 36R-20</v>
      </c>
      <c r="H223" s="274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444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444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444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444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444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444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444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444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444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444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274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444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444</v>
      </c>
      <c r="E235" s="163" t="s">
        <v>293</v>
      </c>
      <c r="F235" s="163" t="s">
        <v>24</v>
      </c>
      <c r="G235" s="163" t="str">
        <f t="shared" si="46"/>
        <v>NT Plant-Rigid 10R-30</v>
      </c>
      <c r="H235" s="274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444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444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444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274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444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444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444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444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23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444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23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444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23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444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49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444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49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444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444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444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444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444</v>
      </c>
      <c r="E251" s="163" t="s">
        <v>300</v>
      </c>
      <c r="F251" s="163" t="s">
        <v>61</v>
      </c>
      <c r="G251" s="163" t="str">
        <f t="shared" si="46"/>
        <v>Plant - Folding 24R-15</v>
      </c>
      <c r="H251" s="274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444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444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444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444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444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444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444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444</v>
      </c>
      <c r="E259" s="163" t="s">
        <v>300</v>
      </c>
      <c r="F259" s="163" t="s">
        <v>55</v>
      </c>
      <c r="G259" s="163" t="str">
        <f t="shared" si="46"/>
        <v>Plant - Folding 36R-20</v>
      </c>
      <c r="H259" s="274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444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444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444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444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44">
        <v>147</v>
      </c>
      <c r="B264" s="1" t="str">
        <f t="shared" si="60"/>
        <v>2.6, Plant - Rigid  6R-36</v>
      </c>
      <c r="C264" s="167">
        <v>2.6</v>
      </c>
      <c r="D264" s="163" t="s">
        <v>444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444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444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444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444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444</v>
      </c>
      <c r="E269" s="163" t="s">
        <v>301</v>
      </c>
      <c r="F269" s="163" t="s">
        <v>49</v>
      </c>
      <c r="G269" s="163" t="str">
        <f t="shared" si="61"/>
        <v>Plant - Rigid 13R-18/20</v>
      </c>
      <c r="H269" s="274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444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444</v>
      </c>
      <c r="E271" s="163" t="s">
        <v>301</v>
      </c>
      <c r="F271" s="163" t="s">
        <v>24</v>
      </c>
      <c r="G271" s="163" t="str">
        <f t="shared" si="61"/>
        <v>Plant - Rigid 10R-30</v>
      </c>
      <c r="H271" s="274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444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444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444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444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444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444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444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444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274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444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444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444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444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444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444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444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444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274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444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444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444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444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444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444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444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444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444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444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274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444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444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274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444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444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444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44"/>
      <c r="B303" s="1" t="str">
        <f t="shared" si="60"/>
        <v>2.99, Plow 4 Bottom Switch</v>
      </c>
      <c r="C303" s="167">
        <v>2.99</v>
      </c>
      <c r="D303" s="163" t="s">
        <v>444</v>
      </c>
      <c r="E303" s="163" t="s">
        <v>429</v>
      </c>
      <c r="F303" s="163" t="s">
        <v>430</v>
      </c>
      <c r="G303" s="16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44"/>
      <c r="B304" s="1" t="str">
        <f t="shared" si="60"/>
        <v>3, Plow 5 Bottom Switch</v>
      </c>
      <c r="C304" s="167">
        <v>3</v>
      </c>
      <c r="D304" s="163" t="s">
        <v>444</v>
      </c>
      <c r="E304" s="163" t="s">
        <v>429</v>
      </c>
      <c r="F304" s="163" t="s">
        <v>431</v>
      </c>
      <c r="G304" s="16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444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444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444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444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44">
        <v>718</v>
      </c>
      <c r="B309" s="1" t="str">
        <f t="shared" si="60"/>
        <v>3.05, Roller/Stubble 20'</v>
      </c>
      <c r="C309" s="167">
        <v>3.05</v>
      </c>
      <c r="D309" s="163" t="s">
        <v>444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44">
        <v>719</v>
      </c>
      <c r="B310" s="1" t="str">
        <f t="shared" si="60"/>
        <v>3.06, Roller/Stubble 32'</v>
      </c>
      <c r="C310" s="167">
        <v>3.06</v>
      </c>
      <c r="D310" s="163" t="s">
        <v>444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44">
        <v>485</v>
      </c>
      <c r="B311" s="1" t="str">
        <f t="shared" si="60"/>
        <v>3.07, Rotary Cutter  7'</v>
      </c>
      <c r="C311" s="167">
        <v>3.07</v>
      </c>
      <c r="D311" s="163" t="s">
        <v>444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44">
        <v>199</v>
      </c>
      <c r="B312" s="1" t="str">
        <f t="shared" si="60"/>
        <v>3.08, Rotary Cutter 12'</v>
      </c>
      <c r="C312" s="167">
        <v>3.08</v>
      </c>
      <c r="D312" s="163" t="s">
        <v>444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444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444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444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444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444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444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444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444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444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44">
        <v>177</v>
      </c>
      <c r="B322" s="1" t="str">
        <f t="shared" si="60"/>
        <v>3.18, Row Cond Rigid 13'</v>
      </c>
      <c r="C322" s="167">
        <v>3.18</v>
      </c>
      <c r="D322" s="163" t="s">
        <v>444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44">
        <v>178</v>
      </c>
      <c r="B323" s="1" t="str">
        <f t="shared" si="60"/>
        <v>3.19, Row Cond Rigid 21'</v>
      </c>
      <c r="C323" s="167">
        <v>3.19</v>
      </c>
      <c r="D323" s="163" t="s">
        <v>444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44">
        <v>179</v>
      </c>
      <c r="B324" s="1" t="str">
        <f t="shared" si="60"/>
        <v>3.2, Row Cond Rigid 26'</v>
      </c>
      <c r="C324" s="167">
        <v>3.2</v>
      </c>
      <c r="D324" s="163" t="s">
        <v>444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444</v>
      </c>
      <c r="E325" s="163" t="s">
        <v>478</v>
      </c>
      <c r="F325" s="163" t="s">
        <v>38</v>
      </c>
      <c r="G325" s="16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444</v>
      </c>
      <c r="E326" s="163" t="s">
        <v>478</v>
      </c>
      <c r="F326" s="163" t="s">
        <v>44</v>
      </c>
      <c r="G326" s="16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444</v>
      </c>
      <c r="E327" s="163" t="s">
        <v>478</v>
      </c>
      <c r="F327" s="163" t="s">
        <v>16</v>
      </c>
      <c r="G327" s="16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444</v>
      </c>
      <c r="E328" s="163" t="s">
        <v>479</v>
      </c>
      <c r="F328" s="163" t="s">
        <v>39</v>
      </c>
      <c r="G328" s="16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444</v>
      </c>
      <c r="E329" s="163" t="s">
        <v>479</v>
      </c>
      <c r="F329" s="163" t="s">
        <v>38</v>
      </c>
      <c r="G329" s="16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444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444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444</v>
      </c>
      <c r="E332" s="163" t="s">
        <v>316</v>
      </c>
      <c r="F332" s="163" t="s">
        <v>35</v>
      </c>
      <c r="G332" s="163" t="str">
        <f t="shared" si="76"/>
        <v>Spray (ATV) 12'/17'</v>
      </c>
      <c r="H332" s="274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44">
        <v>733</v>
      </c>
      <c r="B333" s="1" t="str">
        <f t="shared" si="75"/>
        <v>3.29, Spray (ATV) 20'</v>
      </c>
      <c r="C333" s="167">
        <v>3.29</v>
      </c>
      <c r="D333" s="163" t="s">
        <v>444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444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444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444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444</v>
      </c>
      <c r="E337" s="163" t="s">
        <v>317</v>
      </c>
      <c r="F337" s="163" t="s">
        <v>33</v>
      </c>
      <c r="G337" s="163" t="str">
        <f t="shared" si="76"/>
        <v>Spray (Band) 53' Fold</v>
      </c>
      <c r="H337" s="274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444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444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444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444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444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444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444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444</v>
      </c>
      <c r="E345" s="163" t="s">
        <v>319</v>
      </c>
      <c r="F345" s="163" t="s">
        <v>17</v>
      </c>
      <c r="G345" s="163" t="str">
        <f t="shared" si="76"/>
        <v>Spray (Bcast/HB/HD) 27'</v>
      </c>
      <c r="H345" s="274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444</v>
      </c>
      <c r="E346" s="163" t="s">
        <v>319</v>
      </c>
      <c r="F346" s="163" t="s">
        <v>16</v>
      </c>
      <c r="G346" s="163" t="str">
        <f t="shared" si="76"/>
        <v>Spray (Bcast/HB/HD) 40'</v>
      </c>
      <c r="H346" s="274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444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444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444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444</v>
      </c>
      <c r="E350" s="163" t="s">
        <v>320</v>
      </c>
      <c r="F350" s="163" t="s">
        <v>14</v>
      </c>
      <c r="G350" s="163" t="str">
        <f t="shared" si="76"/>
        <v>Spray (Broadcast) 53'</v>
      </c>
      <c r="H350" s="274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444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444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444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444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444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444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444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444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274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444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444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444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444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444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444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444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444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444</v>
      </c>
      <c r="E367" s="163" t="s">
        <v>324</v>
      </c>
      <c r="F367" s="163" t="s">
        <v>19</v>
      </c>
      <c r="G367" s="163" t="str">
        <f t="shared" si="76"/>
        <v>Spray (Pull Type) 100'</v>
      </c>
      <c r="H367" s="274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444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444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44">
        <v>194</v>
      </c>
      <c r="B370" s="1" t="str">
        <f t="shared" si="75"/>
        <v>3.66, Spray (Spot) 27'</v>
      </c>
      <c r="C370" s="167">
        <v>3.66</v>
      </c>
      <c r="D370" s="163" t="s">
        <v>444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44">
        <v>195</v>
      </c>
      <c r="B371" s="1" t="str">
        <f t="shared" si="75"/>
        <v>3.67, Spray (Spot) 40'</v>
      </c>
      <c r="C371" s="167">
        <v>3.67</v>
      </c>
      <c r="D371" s="163" t="s">
        <v>444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44">
        <v>358</v>
      </c>
      <c r="B372" s="1" t="str">
        <f t="shared" si="75"/>
        <v>3.68, Spray (Spot) 50'</v>
      </c>
      <c r="C372" s="167">
        <v>3.68</v>
      </c>
      <c r="D372" s="163" t="s">
        <v>444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44">
        <v>359</v>
      </c>
      <c r="B373" s="1" t="str">
        <f t="shared" si="75"/>
        <v>3.69, Spray (Spot) 53'</v>
      </c>
      <c r="C373" s="167">
        <v>3.69</v>
      </c>
      <c r="D373" s="163" t="s">
        <v>444</v>
      </c>
      <c r="E373" s="163" t="s">
        <v>326</v>
      </c>
      <c r="F373" s="163" t="s">
        <v>14</v>
      </c>
      <c r="G373" s="163" t="str">
        <f t="shared" si="76"/>
        <v>Spray (Spot) 53'</v>
      </c>
      <c r="H373" s="274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44">
        <v>196</v>
      </c>
      <c r="B374" s="1" t="str">
        <f t="shared" si="75"/>
        <v>3.7, Spray (Spot) 60'</v>
      </c>
      <c r="C374" s="167">
        <v>3.7</v>
      </c>
      <c r="D374" s="163" t="s">
        <v>444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44"/>
      <c r="B375" s="1" t="str">
        <f t="shared" si="75"/>
        <v>3.71, ST Plant Rigid 6R-36</v>
      </c>
      <c r="C375" s="167">
        <v>3.71</v>
      </c>
      <c r="D375" s="163" t="s">
        <v>444</v>
      </c>
      <c r="E375" s="163" t="s">
        <v>425</v>
      </c>
      <c r="F375" s="163" t="s">
        <v>201</v>
      </c>
      <c r="G375" s="16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44"/>
      <c r="B376" s="1" t="str">
        <f t="shared" si="75"/>
        <v>3.72, ST Plant Rigid 8R-36</v>
      </c>
      <c r="C376" s="167">
        <v>3.72</v>
      </c>
      <c r="D376" s="163" t="s">
        <v>444</v>
      </c>
      <c r="E376" s="163" t="s">
        <v>425</v>
      </c>
      <c r="F376" s="163" t="s">
        <v>200</v>
      </c>
      <c r="G376" s="16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44">
        <v>693</v>
      </c>
      <c r="B377" s="1" t="str">
        <f t="shared" si="75"/>
        <v>3.73, Strip Till 12R-30</v>
      </c>
      <c r="C377" s="167">
        <v>3.73</v>
      </c>
      <c r="D377" s="163" t="s">
        <v>444</v>
      </c>
      <c r="E377" s="163" t="s">
        <v>327</v>
      </c>
      <c r="F377" s="163" t="s">
        <v>6</v>
      </c>
      <c r="G377" s="163" t="str">
        <f t="shared" si="76"/>
        <v>Strip Till 12R-30</v>
      </c>
      <c r="H377" s="274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44">
        <v>202</v>
      </c>
      <c r="B378" s="1" t="str">
        <f t="shared" si="75"/>
        <v>3.74, Subsoiler 3 shank</v>
      </c>
      <c r="C378" s="167">
        <v>3.74</v>
      </c>
      <c r="D378" s="163" t="s">
        <v>444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44">
        <v>217</v>
      </c>
      <c r="B379" s="1" t="str">
        <f t="shared" si="75"/>
        <v>3.75, Subsoiler 4 shank</v>
      </c>
      <c r="C379" s="167">
        <v>3.75</v>
      </c>
      <c r="D379" s="163" t="s">
        <v>444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44">
        <v>203</v>
      </c>
      <c r="B380" s="1" t="str">
        <f t="shared" si="75"/>
        <v>3.76, Subsoiler 5 shank</v>
      </c>
      <c r="C380" s="167">
        <v>3.76</v>
      </c>
      <c r="D380" s="163" t="s">
        <v>444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444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274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444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444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63"/>
    </row>
    <row r="385" spans="1:32" x14ac:dyDescent="0.2">
      <c r="D385" s="163"/>
    </row>
    <row r="386" spans="1:32" x14ac:dyDescent="0.2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444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23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444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23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444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23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444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23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444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23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444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23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444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23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444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23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444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23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444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23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444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23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444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23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444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23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444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23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444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23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444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23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444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23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444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23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444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23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444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23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444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23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444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23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444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444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444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444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444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444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444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444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444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444</v>
      </c>
      <c r="E417" s="163" t="s">
        <v>335</v>
      </c>
      <c r="F417" s="163" t="s">
        <v>53</v>
      </c>
      <c r="G417" s="16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444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444</v>
      </c>
      <c r="E419" s="163" t="s">
        <v>335</v>
      </c>
      <c r="F419" s="163" t="s">
        <v>25</v>
      </c>
      <c r="G419" s="16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444</v>
      </c>
      <c r="E420" s="163" t="s">
        <v>335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444</v>
      </c>
      <c r="E421" s="163" t="s">
        <v>335</v>
      </c>
      <c r="F421" s="163" t="s">
        <v>194</v>
      </c>
      <c r="G421" s="16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444</v>
      </c>
      <c r="E422" s="163" t="s">
        <v>335</v>
      </c>
      <c r="F422" s="163" t="s">
        <v>6</v>
      </c>
      <c r="G422" s="16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44">
        <v>426</v>
      </c>
      <c r="B423" s="1" t="str">
        <f t="shared" si="106"/>
        <v>0.38, Header -Soybean 18' Flex</v>
      </c>
      <c r="C423" s="167">
        <v>0.38</v>
      </c>
      <c r="D423" s="163" t="s">
        <v>444</v>
      </c>
      <c r="E423" s="163" t="s">
        <v>336</v>
      </c>
      <c r="F423" s="163" t="s">
        <v>505</v>
      </c>
      <c r="G423" s="163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44">
        <v>431</v>
      </c>
      <c r="B424" s="1" t="str">
        <f t="shared" si="106"/>
        <v>0.39, Header -Soybean 24' Flex</v>
      </c>
      <c r="C424" s="167">
        <v>0.39</v>
      </c>
      <c r="D424" s="163" t="s">
        <v>444</v>
      </c>
      <c r="E424" s="163" t="s">
        <v>336</v>
      </c>
      <c r="F424" s="163" t="s">
        <v>515</v>
      </c>
      <c r="G424" s="163" t="str">
        <f t="shared" si="107"/>
        <v>Header -Soybean 24'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444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44">
        <v>592</v>
      </c>
      <c r="B426" s="1" t="str">
        <f t="shared" si="106"/>
        <v>0.41, Header -Soybean 36' Flex</v>
      </c>
      <c r="C426" s="167">
        <v>0.41</v>
      </c>
      <c r="D426" s="163" t="s">
        <v>444</v>
      </c>
      <c r="E426" s="163" t="s">
        <v>336</v>
      </c>
      <c r="F426" s="163" t="s">
        <v>516</v>
      </c>
      <c r="G426" s="163" t="str">
        <f t="shared" si="107"/>
        <v>Header -Soybean 36'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44">
        <v>424</v>
      </c>
      <c r="B427" s="1" t="str">
        <f t="shared" si="106"/>
        <v>0.42, Header Wheat/Sorghum 18' Rigid</v>
      </c>
      <c r="C427" s="167">
        <v>0.42</v>
      </c>
      <c r="D427" s="163" t="s">
        <v>444</v>
      </c>
      <c r="E427" s="163" t="s">
        <v>337</v>
      </c>
      <c r="F427" s="163" t="s">
        <v>504</v>
      </c>
      <c r="G427" s="16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44">
        <v>429</v>
      </c>
      <c r="B428" s="1" t="str">
        <f t="shared" si="106"/>
        <v>0.43, Header Wheat/Sorghum 24' Rigid</v>
      </c>
      <c r="C428" s="167">
        <v>0.43</v>
      </c>
      <c r="D428" s="163" t="s">
        <v>444</v>
      </c>
      <c r="E428" s="163" t="s">
        <v>337</v>
      </c>
      <c r="F428" s="163" t="s">
        <v>517</v>
      </c>
      <c r="G428" s="163" t="str">
        <f t="shared" si="107"/>
        <v>Header Wheat/Sorghum 24'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444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444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444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444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444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444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444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444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444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444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444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444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444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444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444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444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444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444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444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444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444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444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444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14800</v>
      </c>
      <c r="I451" s="220">
        <v>18</v>
      </c>
      <c r="J451" s="220">
        <v>3.5</v>
      </c>
      <c r="K451" s="220">
        <v>70</v>
      </c>
      <c r="L451" s="222">
        <f t="shared" si="120"/>
        <v>0.18707482993197277</v>
      </c>
      <c r="M451" s="221">
        <v>30</v>
      </c>
      <c r="N451" s="221">
        <v>80</v>
      </c>
      <c r="O451" s="221">
        <v>12</v>
      </c>
      <c r="P451" s="221">
        <v>100</v>
      </c>
      <c r="Q451" s="22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444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17500</v>
      </c>
      <c r="I452" s="220">
        <v>18</v>
      </c>
      <c r="J452" s="220">
        <v>3.5</v>
      </c>
      <c r="K452" s="220">
        <v>70</v>
      </c>
      <c r="L452" s="222">
        <f t="shared" si="120"/>
        <v>0.18707482993197277</v>
      </c>
      <c r="M452" s="221">
        <v>30</v>
      </c>
      <c r="N452" s="221">
        <v>80</v>
      </c>
      <c r="O452" s="221">
        <v>12</v>
      </c>
      <c r="P452" s="221">
        <v>100</v>
      </c>
      <c r="Q452" s="22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444</v>
      </c>
      <c r="E453" s="163" t="s">
        <v>442</v>
      </c>
      <c r="F453" s="163" t="s">
        <v>0</v>
      </c>
      <c r="G453" s="163" t="str">
        <f t="shared" si="122"/>
        <v>Peanut Dig/Inverter 4R-30</v>
      </c>
      <c r="H453" s="30">
        <v>33500</v>
      </c>
      <c r="I453" s="220">
        <v>10</v>
      </c>
      <c r="J453" s="220">
        <v>3.5</v>
      </c>
      <c r="K453" s="220">
        <v>70</v>
      </c>
      <c r="L453" s="222">
        <f t="shared" si="120"/>
        <v>0.33673469387755101</v>
      </c>
      <c r="M453" s="221">
        <v>30</v>
      </c>
      <c r="N453" s="221">
        <v>80</v>
      </c>
      <c r="O453" s="221">
        <v>12</v>
      </c>
      <c r="P453" s="221">
        <v>100</v>
      </c>
      <c r="Q453" s="22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444</v>
      </c>
      <c r="E454" s="163" t="s">
        <v>442</v>
      </c>
      <c r="F454" s="163" t="s">
        <v>73</v>
      </c>
      <c r="G454" s="163" t="str">
        <f t="shared" si="122"/>
        <v>Peanut Dig/Inverter 4R-36</v>
      </c>
      <c r="H454" s="30">
        <v>33500</v>
      </c>
      <c r="I454" s="220">
        <v>12</v>
      </c>
      <c r="J454" s="220">
        <v>3.5</v>
      </c>
      <c r="K454" s="220">
        <v>70</v>
      </c>
      <c r="L454" s="222">
        <f t="shared" si="120"/>
        <v>0.28061224489795922</v>
      </c>
      <c r="M454" s="221">
        <v>30</v>
      </c>
      <c r="N454" s="221">
        <v>80</v>
      </c>
      <c r="O454" s="221">
        <v>12</v>
      </c>
      <c r="P454" s="221">
        <v>100</v>
      </c>
      <c r="Q454" s="22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444</v>
      </c>
      <c r="E455" s="163" t="s">
        <v>442</v>
      </c>
      <c r="F455" s="163" t="s">
        <v>201</v>
      </c>
      <c r="G455" s="163" t="str">
        <f t="shared" si="122"/>
        <v>Peanut Dig/Inverter 6R-36</v>
      </c>
      <c r="H455" s="30">
        <v>47900</v>
      </c>
      <c r="I455" s="220">
        <v>18</v>
      </c>
      <c r="J455" s="220">
        <v>3.5</v>
      </c>
      <c r="K455" s="220">
        <v>70</v>
      </c>
      <c r="L455" s="222">
        <f t="shared" si="120"/>
        <v>0.18707482993197277</v>
      </c>
      <c r="M455" s="221">
        <v>30</v>
      </c>
      <c r="N455" s="221">
        <v>80</v>
      </c>
      <c r="O455" s="221">
        <v>12</v>
      </c>
      <c r="P455" s="221">
        <v>100</v>
      </c>
      <c r="Q455" s="22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444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55800</v>
      </c>
      <c r="I456" s="220">
        <v>18</v>
      </c>
      <c r="J456" s="220">
        <v>2.5</v>
      </c>
      <c r="K456" s="220">
        <v>60</v>
      </c>
      <c r="L456" s="222">
        <f t="shared" si="120"/>
        <v>0.30555555555555552</v>
      </c>
      <c r="M456" s="221">
        <v>30</v>
      </c>
      <c r="N456" s="221">
        <v>50</v>
      </c>
      <c r="O456" s="221">
        <v>10</v>
      </c>
      <c r="P456" s="221">
        <v>150</v>
      </c>
      <c r="Q456" s="22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444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7440</v>
      </c>
      <c r="I457" s="220">
        <v>18</v>
      </c>
      <c r="J457" s="220">
        <v>3.5</v>
      </c>
      <c r="K457" s="220">
        <v>60</v>
      </c>
      <c r="L457" s="222">
        <f t="shared" si="120"/>
        <v>0.21825396825396828</v>
      </c>
      <c r="M457" s="221">
        <v>30</v>
      </c>
      <c r="N457" s="221">
        <v>80</v>
      </c>
      <c r="O457" s="221">
        <v>12</v>
      </c>
      <c r="P457" s="221">
        <v>100</v>
      </c>
      <c r="Q457" s="22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44"/>
      <c r="B458" s="1" t="str">
        <f t="shared" si="121"/>
        <v>0.73, Peanut Wagon 14'</v>
      </c>
      <c r="C458" s="167">
        <v>0.73</v>
      </c>
      <c r="D458" s="163" t="s">
        <v>444</v>
      </c>
      <c r="E458" s="163" t="s">
        <v>439</v>
      </c>
      <c r="F458" s="163" t="s">
        <v>12</v>
      </c>
      <c r="G458" s="163" t="str">
        <f t="shared" si="122"/>
        <v>Peanut Wagon 14'</v>
      </c>
      <c r="H458" s="30">
        <v>5000</v>
      </c>
      <c r="I458" s="220">
        <v>6</v>
      </c>
      <c r="J458" s="220">
        <v>2.5</v>
      </c>
      <c r="K458" s="220">
        <v>60</v>
      </c>
      <c r="L458" s="222">
        <f t="shared" si="120"/>
        <v>0.91666666666666674</v>
      </c>
      <c r="M458" s="221">
        <v>20</v>
      </c>
      <c r="N458" s="221">
        <v>80</v>
      </c>
      <c r="O458" s="221">
        <v>12</v>
      </c>
      <c r="P458" s="221">
        <v>150</v>
      </c>
      <c r="Q458" s="22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44"/>
      <c r="B459" s="1" t="str">
        <f t="shared" si="121"/>
        <v>0.74, Peanut Wagon 21'</v>
      </c>
      <c r="C459" s="167">
        <v>0.74</v>
      </c>
      <c r="D459" s="163" t="s">
        <v>444</v>
      </c>
      <c r="E459" s="163" t="s">
        <v>439</v>
      </c>
      <c r="F459" s="163" t="s">
        <v>39</v>
      </c>
      <c r="G459" s="163" t="str">
        <f t="shared" si="122"/>
        <v>Peanut Wagon 21'</v>
      </c>
      <c r="H459" s="30">
        <v>7500</v>
      </c>
      <c r="I459" s="220">
        <v>12</v>
      </c>
      <c r="J459" s="220">
        <v>2.5</v>
      </c>
      <c r="K459" s="220">
        <v>60</v>
      </c>
      <c r="L459" s="222">
        <f t="shared" si="120"/>
        <v>0.45833333333333337</v>
      </c>
      <c r="M459" s="221">
        <v>20</v>
      </c>
      <c r="N459" s="221">
        <v>80</v>
      </c>
      <c r="O459" s="221">
        <v>12</v>
      </c>
      <c r="P459" s="221">
        <v>150</v>
      </c>
      <c r="Q459" s="22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44"/>
      <c r="B460" s="1" t="str">
        <f t="shared" si="121"/>
        <v>0.75, Peanut Wagon 28'</v>
      </c>
      <c r="C460" s="167">
        <v>0.75</v>
      </c>
      <c r="D460" s="163" t="s">
        <v>444</v>
      </c>
      <c r="E460" s="163" t="s">
        <v>439</v>
      </c>
      <c r="F460" s="163" t="s">
        <v>87</v>
      </c>
      <c r="G460" s="163" t="str">
        <f t="shared" si="122"/>
        <v>Peanut Wagon 28'</v>
      </c>
      <c r="H460" s="30">
        <v>9000</v>
      </c>
      <c r="I460" s="220">
        <v>18</v>
      </c>
      <c r="J460" s="220">
        <v>2.5</v>
      </c>
      <c r="K460" s="220">
        <v>60</v>
      </c>
      <c r="L460" s="222">
        <f t="shared" si="120"/>
        <v>0.30555555555555552</v>
      </c>
      <c r="M460" s="221">
        <v>20</v>
      </c>
      <c r="N460" s="221">
        <v>80</v>
      </c>
      <c r="O460" s="221">
        <v>12</v>
      </c>
      <c r="P460" s="221">
        <v>150</v>
      </c>
      <c r="Q460" s="22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44"/>
      <c r="B461" s="1" t="str">
        <f t="shared" si="121"/>
        <v>0.76, Pull-type Peanut Combine 2R-36</v>
      </c>
      <c r="C461" s="167">
        <v>0.76</v>
      </c>
      <c r="D461" s="163" t="s">
        <v>444</v>
      </c>
      <c r="E461" s="163" t="s">
        <v>440</v>
      </c>
      <c r="F461" s="163" t="s">
        <v>441</v>
      </c>
      <c r="G461" s="163" t="str">
        <f t="shared" si="122"/>
        <v>Pull-type Peanut Combine 2R-36</v>
      </c>
      <c r="H461" s="30">
        <v>130000</v>
      </c>
      <c r="I461" s="220">
        <v>6</v>
      </c>
      <c r="J461" s="220">
        <v>2.5</v>
      </c>
      <c r="K461" s="220">
        <v>60</v>
      </c>
      <c r="L461" s="222">
        <f t="shared" si="120"/>
        <v>0.91666666666666674</v>
      </c>
      <c r="M461" s="221">
        <v>20</v>
      </c>
      <c r="N461" s="221">
        <v>40</v>
      </c>
      <c r="O461" s="221">
        <v>10</v>
      </c>
      <c r="P461" s="221">
        <v>150</v>
      </c>
      <c r="Q461" s="22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44"/>
      <c r="B462" s="1" t="str">
        <f t="shared" si="121"/>
        <v>0.77, Pull-type Peanut Combine 4R-36</v>
      </c>
      <c r="C462" s="167">
        <v>0.77</v>
      </c>
      <c r="D462" s="163" t="s">
        <v>444</v>
      </c>
      <c r="E462" s="163" t="s">
        <v>440</v>
      </c>
      <c r="F462" s="163" t="s">
        <v>73</v>
      </c>
      <c r="G462" s="163" t="str">
        <f t="shared" si="122"/>
        <v>Pull-type Peanut Combine 4R-36</v>
      </c>
      <c r="H462" s="30">
        <v>155000</v>
      </c>
      <c r="I462" s="220">
        <v>12</v>
      </c>
      <c r="J462" s="220">
        <v>2.5</v>
      </c>
      <c r="K462" s="220">
        <v>60</v>
      </c>
      <c r="L462" s="222">
        <f t="shared" si="120"/>
        <v>0.45833333333333337</v>
      </c>
      <c r="M462" s="221">
        <v>20</v>
      </c>
      <c r="N462" s="221">
        <v>40</v>
      </c>
      <c r="O462" s="221">
        <v>10</v>
      </c>
      <c r="P462" s="221">
        <v>150</v>
      </c>
      <c r="Q462" s="22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44"/>
      <c r="B463" s="1" t="str">
        <f t="shared" si="121"/>
        <v>0.78, Pull-type Peanut Combine 6R-36</v>
      </c>
      <c r="C463" s="167">
        <v>0.78</v>
      </c>
      <c r="D463" s="163" t="s">
        <v>444</v>
      </c>
      <c r="E463" s="163" t="s">
        <v>440</v>
      </c>
      <c r="F463" s="163" t="s">
        <v>201</v>
      </c>
      <c r="G463" s="163" t="str">
        <f t="shared" si="122"/>
        <v>Pull-type Peanut Combine 6R-36</v>
      </c>
      <c r="H463" s="30">
        <v>172000</v>
      </c>
      <c r="I463" s="220">
        <v>18</v>
      </c>
      <c r="J463" s="220">
        <v>2.5</v>
      </c>
      <c r="K463" s="220">
        <v>60</v>
      </c>
      <c r="L463" s="219">
        <f t="shared" si="120"/>
        <v>0.30555555555555552</v>
      </c>
      <c r="M463" s="221">
        <v>20</v>
      </c>
      <c r="N463" s="221">
        <v>40</v>
      </c>
      <c r="O463" s="221">
        <v>10</v>
      </c>
      <c r="P463" s="221">
        <v>150</v>
      </c>
      <c r="Q463" s="22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444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44">
        <v>267</v>
      </c>
      <c r="B465" s="1" t="str">
        <f t="shared" si="121"/>
        <v>0.8, Stalk Shredder 20'</v>
      </c>
      <c r="C465" s="167">
        <v>0.8</v>
      </c>
      <c r="D465" s="163" t="s">
        <v>444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444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444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444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444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444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63"/>
    </row>
    <row r="472" spans="1:32" x14ac:dyDescent="0.2">
      <c r="D472" s="163"/>
    </row>
    <row r="473" spans="1:32" x14ac:dyDescent="0.2">
      <c r="D473" s="163"/>
    </row>
    <row r="474" spans="1:32" x14ac:dyDescent="0.2">
      <c r="D474" s="163"/>
    </row>
    <row r="475" spans="1:32" x14ac:dyDescent="0.2">
      <c r="D475" s="163"/>
    </row>
    <row r="476" spans="1:32" x14ac:dyDescent="0.2">
      <c r="D476" s="163"/>
    </row>
    <row r="477" spans="1:32" x14ac:dyDescent="0.2">
      <c r="D477" s="163"/>
    </row>
    <row r="478" spans="1:32" x14ac:dyDescent="0.2">
      <c r="D478" s="163"/>
    </row>
    <row r="479" spans="1:32" x14ac:dyDescent="0.2">
      <c r="D479" s="163"/>
    </row>
    <row r="480" spans="1:32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13.83203125" style="268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16384" width="8.83203125" style="1"/>
  </cols>
  <sheetData>
    <row r="1" spans="1:31" x14ac:dyDescent="0.2">
      <c r="A1" s="301" t="s">
        <v>450</v>
      </c>
      <c r="B1" s="301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6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6"/>
      <c r="D2" s="197"/>
      <c r="E2" s="170"/>
      <c r="O2" s="307" t="s">
        <v>160</v>
      </c>
      <c r="P2" s="307"/>
      <c r="Q2" s="300" t="s">
        <v>124</v>
      </c>
      <c r="R2" s="300"/>
    </row>
    <row r="3" spans="1:31" s="15" customFormat="1" ht="10.25" customHeight="1" x14ac:dyDescent="0.15">
      <c r="A3" s="26" t="s">
        <v>443</v>
      </c>
      <c r="B3" s="26" t="s">
        <v>122</v>
      </c>
      <c r="C3" s="198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269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0" t="s">
        <v>453</v>
      </c>
      <c r="AA3" s="240" t="s">
        <v>452</v>
      </c>
      <c r="AB3" s="241" t="s">
        <v>454</v>
      </c>
      <c r="AC3" s="240" t="s">
        <v>455</v>
      </c>
      <c r="AD3" s="240" t="s">
        <v>456</v>
      </c>
      <c r="AE3" s="240" t="s">
        <v>457</v>
      </c>
    </row>
    <row r="4" spans="1:31" x14ac:dyDescent="0.2">
      <c r="B4" s="1" t="str">
        <f>CONCATENATE(C4,D4,E4,F4)</f>
        <v>0.01, Combine (200-249 hp) 240 hp</v>
      </c>
      <c r="C4" s="167">
        <v>0.01</v>
      </c>
      <c r="D4" s="163" t="s">
        <v>444</v>
      </c>
      <c r="E4" s="163" t="s">
        <v>426</v>
      </c>
      <c r="F4" s="163" t="s">
        <v>427</v>
      </c>
      <c r="G4" s="163" t="str">
        <f>CONCATENATE(E4,F4)</f>
        <v>Combine (200-249 hp) 240 hp</v>
      </c>
      <c r="H4" s="268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42">
        <f>((1.132-0.165*(L4^0.5)-0.0079*(M4^0.5))^2)*H4</f>
        <v>70466.20522411853</v>
      </c>
      <c r="AA4" s="242">
        <f>(H4-Z4)/L4</f>
        <v>23294.482897990121</v>
      </c>
      <c r="AB4" s="242">
        <f t="shared" ref="AB4:AB43" si="0">(Z4+H4)*intir</f>
        <v>37841.95847017067</v>
      </c>
      <c r="AC4" s="242">
        <f t="shared" ref="AC4:AC43" si="1">(Z4+H4)*itr</f>
        <v>10091.188925378845</v>
      </c>
      <c r="AD4" s="242">
        <f>(AA4+AB4+AC4)/M4</f>
        <v>356.13815146769821</v>
      </c>
      <c r="AE4" s="243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444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72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42">
        <f t="shared" ref="Z5:Z11" si="3">((1.132-0.165*(L5^0.5)-0.0079*(M5^0.5))^2)*H5</f>
        <v>78720.817836086702</v>
      </c>
      <c r="AA5" s="242">
        <f t="shared" ref="AA5:AA43" si="4">(H5-Z5)/L5</f>
        <v>26023.265180326107</v>
      </c>
      <c r="AB5" s="242">
        <f t="shared" si="0"/>
        <v>42274.873605247805</v>
      </c>
      <c r="AC5" s="242">
        <f t="shared" si="1"/>
        <v>11273.299628066081</v>
      </c>
      <c r="AD5" s="242">
        <f t="shared" ref="AD5:AD43" si="5">(AA5+AB5+AC5)/M5</f>
        <v>397.85719206819994</v>
      </c>
      <c r="AE5" s="243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444</v>
      </c>
      <c r="E6" s="163" t="s">
        <v>206</v>
      </c>
      <c r="F6" s="163" t="s">
        <v>158</v>
      </c>
      <c r="G6" s="163" t="str">
        <f t="shared" si="2"/>
        <v>Combine (300-349 hp) 325 hp</v>
      </c>
      <c r="H6" s="272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42">
        <f t="shared" si="3"/>
        <v>70874.660957187487</v>
      </c>
      <c r="AA6" s="242">
        <f t="shared" si="4"/>
        <v>27010.444920234379</v>
      </c>
      <c r="AB6" s="242">
        <f t="shared" si="0"/>
        <v>41928.719486146874</v>
      </c>
      <c r="AC6" s="242">
        <f t="shared" si="1"/>
        <v>11180.9918629725</v>
      </c>
      <c r="AD6" s="242">
        <f t="shared" si="5"/>
        <v>267.06718756451249</v>
      </c>
      <c r="AE6" s="243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444</v>
      </c>
      <c r="E7" s="163" t="s">
        <v>207</v>
      </c>
      <c r="F7" s="163" t="s">
        <v>157</v>
      </c>
      <c r="G7" s="163" t="str">
        <f t="shared" si="2"/>
        <v>Combine (350-399 hp) 355 hp</v>
      </c>
      <c r="H7" s="272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42">
        <f t="shared" si="3"/>
        <v>71951.238085651086</v>
      </c>
      <c r="AA7" s="242">
        <f t="shared" si="4"/>
        <v>27420.730159529077</v>
      </c>
      <c r="AB7" s="242">
        <f t="shared" si="0"/>
        <v>42565.611427708594</v>
      </c>
      <c r="AC7" s="242">
        <f t="shared" si="1"/>
        <v>11350.829714055626</v>
      </c>
      <c r="AD7" s="242">
        <f t="shared" si="5"/>
        <v>271.12390433764432</v>
      </c>
      <c r="AE7" s="243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444</v>
      </c>
      <c r="E8" s="163" t="s">
        <v>208</v>
      </c>
      <c r="F8" s="163" t="s">
        <v>156</v>
      </c>
      <c r="G8" s="163" t="str">
        <f t="shared" si="2"/>
        <v>Combine (400-449 hp) 425 hp</v>
      </c>
      <c r="H8" s="272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42">
        <f t="shared" si="3"/>
        <v>78231.271335022131</v>
      </c>
      <c r="AA8" s="242">
        <f t="shared" si="4"/>
        <v>29814.060722081489</v>
      </c>
      <c r="AB8" s="242">
        <f t="shared" si="0"/>
        <v>46280.81442015199</v>
      </c>
      <c r="AC8" s="242">
        <f t="shared" si="1"/>
        <v>12341.550512040531</v>
      </c>
      <c r="AD8" s="242">
        <f t="shared" si="5"/>
        <v>294.78808551424669</v>
      </c>
      <c r="AE8" s="243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444</v>
      </c>
      <c r="E9" s="163" t="s">
        <v>244</v>
      </c>
      <c r="F9" s="163" t="s">
        <v>155</v>
      </c>
      <c r="G9" s="163" t="str">
        <f t="shared" si="2"/>
        <v>Combine (450-499 hp) 475 hp</v>
      </c>
      <c r="H9" s="272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42">
        <f t="shared" si="3"/>
        <v>82896.438891697762</v>
      </c>
      <c r="AA9" s="242">
        <f t="shared" si="4"/>
        <v>31591.963425691851</v>
      </c>
      <c r="AB9" s="242">
        <f t="shared" si="0"/>
        <v>49040.679500252802</v>
      </c>
      <c r="AC9" s="242">
        <f t="shared" si="1"/>
        <v>13077.514533400747</v>
      </c>
      <c r="AD9" s="242">
        <f t="shared" si="5"/>
        <v>312.36719153115126</v>
      </c>
      <c r="AE9" s="243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444</v>
      </c>
      <c r="E10" s="163" t="s">
        <v>209</v>
      </c>
      <c r="F10" s="163" t="s">
        <v>154</v>
      </c>
      <c r="G10" s="163" t="str">
        <f t="shared" si="2"/>
        <v>Cotton Stripper 173 hp</v>
      </c>
      <c r="H10" s="270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444</v>
      </c>
      <c r="E11" s="163" t="s">
        <v>245</v>
      </c>
      <c r="F11" s="163" t="s">
        <v>153</v>
      </c>
      <c r="G11" s="163" t="str">
        <f t="shared" si="2"/>
        <v>Tractor (20-39 hp) MFWD 30</v>
      </c>
      <c r="H11" s="271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42">
        <f t="shared" si="3"/>
        <v>3103.7923794845219</v>
      </c>
      <c r="AA11" s="242">
        <f t="shared" si="4"/>
        <v>1928.3005443225341</v>
      </c>
      <c r="AB11" s="242">
        <f t="shared" si="0"/>
        <v>2988.3413141536066</v>
      </c>
      <c r="AC11" s="242">
        <f t="shared" si="1"/>
        <v>796.8910171076285</v>
      </c>
      <c r="AD11" s="242">
        <f t="shared" si="5"/>
        <v>9.5225547926396157</v>
      </c>
      <c r="AE11" s="243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444</v>
      </c>
      <c r="E12" s="163" t="s">
        <v>245</v>
      </c>
      <c r="F12" s="163" t="s">
        <v>153</v>
      </c>
      <c r="G12" s="163" t="str">
        <f t="shared" si="2"/>
        <v>Tractor (20-39 hp) MFWD 30</v>
      </c>
      <c r="H12" s="271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444</v>
      </c>
      <c r="E13" s="163" t="s">
        <v>246</v>
      </c>
      <c r="F13" s="163" t="s">
        <v>152</v>
      </c>
      <c r="G13" s="163" t="str">
        <f t="shared" si="2"/>
        <v>Tractor (40-59 hp) 2WD 50</v>
      </c>
      <c r="H13" s="271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42">
        <f t="shared" ref="Z13:Z20" si="18">((0.981-0.093*(L13^0.5)-0.0058*(M13^0.5))^2)*H13</f>
        <v>5230.5085786625541</v>
      </c>
      <c r="AA13" s="242">
        <f t="shared" si="4"/>
        <v>1176.3922443812462</v>
      </c>
      <c r="AB13" s="242">
        <f t="shared" si="0"/>
        <v>2423.7457720796297</v>
      </c>
      <c r="AC13" s="242">
        <f t="shared" si="1"/>
        <v>646.3322058879013</v>
      </c>
      <c r="AD13" s="242">
        <f t="shared" si="5"/>
        <v>7.0774503705812961</v>
      </c>
      <c r="AE13" s="243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444</v>
      </c>
      <c r="E14" s="163" t="s">
        <v>246</v>
      </c>
      <c r="F14" s="163" t="s">
        <v>151</v>
      </c>
      <c r="G14" s="163" t="str">
        <f t="shared" si="2"/>
        <v>Tractor (40-59 hp) MFWD 50</v>
      </c>
      <c r="H14" s="271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42">
        <f t="shared" si="18"/>
        <v>6556.2135179549068</v>
      </c>
      <c r="AA14" s="242">
        <f t="shared" si="4"/>
        <v>1474.5561772889353</v>
      </c>
      <c r="AB14" s="242">
        <f t="shared" si="0"/>
        <v>3038.0592166159418</v>
      </c>
      <c r="AC14" s="242">
        <f t="shared" si="1"/>
        <v>810.14912443091782</v>
      </c>
      <c r="AD14" s="242">
        <f t="shared" si="5"/>
        <v>8.8712741972263256</v>
      </c>
      <c r="AE14" s="243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444</v>
      </c>
      <c r="E15" s="163" t="s">
        <v>246</v>
      </c>
      <c r="F15" s="163" t="s">
        <v>152</v>
      </c>
      <c r="G15" s="163" t="str">
        <f t="shared" si="2"/>
        <v>Tractor (40-59 hp) 2WD 50</v>
      </c>
      <c r="H15" s="271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42">
        <f t="shared" si="18"/>
        <v>7448.0513862061262</v>
      </c>
      <c r="AA15" s="242">
        <f t="shared" si="4"/>
        <v>1675.1391866995623</v>
      </c>
      <c r="AB15" s="242">
        <f t="shared" si="0"/>
        <v>3451.3246247585512</v>
      </c>
      <c r="AC15" s="242">
        <f t="shared" si="1"/>
        <v>920.35323326894706</v>
      </c>
      <c r="AD15" s="242">
        <f t="shared" si="5"/>
        <v>10.078028407878435</v>
      </c>
      <c r="AE15" s="243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444</v>
      </c>
      <c r="E16" s="163" t="s">
        <v>246</v>
      </c>
      <c r="F16" s="163" t="s">
        <v>151</v>
      </c>
      <c r="G16" s="163" t="str">
        <f t="shared" si="2"/>
        <v>Tractor (40-59 hp) MFWD 50</v>
      </c>
      <c r="H16" s="271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42">
        <f t="shared" si="18"/>
        <v>9978.9426339460715</v>
      </c>
      <c r="AA16" s="242">
        <f t="shared" si="4"/>
        <v>2244.3612404324235</v>
      </c>
      <c r="AB16" s="242">
        <f t="shared" si="0"/>
        <v>4624.1048370551462</v>
      </c>
      <c r="AC16" s="242">
        <f t="shared" si="1"/>
        <v>1233.0946232147057</v>
      </c>
      <c r="AD16" s="242">
        <f t="shared" si="5"/>
        <v>13.502601167837126</v>
      </c>
      <c r="AE16" s="243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444</v>
      </c>
      <c r="E17" s="163" t="s">
        <v>247</v>
      </c>
      <c r="F17" s="163" t="s">
        <v>150</v>
      </c>
      <c r="G17" s="163" t="str">
        <f t="shared" si="2"/>
        <v>Tractor (60-89 hp) 2WD 75</v>
      </c>
      <c r="H17" s="271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42">
        <f t="shared" si="18"/>
        <v>12823.182321882392</v>
      </c>
      <c r="AA17" s="242">
        <f t="shared" si="4"/>
        <v>2884.058405579829</v>
      </c>
      <c r="AB17" s="242">
        <f t="shared" si="0"/>
        <v>5942.086408969416</v>
      </c>
      <c r="AC17" s="242">
        <f t="shared" si="1"/>
        <v>1584.5563757251775</v>
      </c>
      <c r="AD17" s="242">
        <f t="shared" si="5"/>
        <v>17.351168650457371</v>
      </c>
      <c r="AE17" s="243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444</v>
      </c>
      <c r="E18" s="163" t="s">
        <v>247</v>
      </c>
      <c r="F18" s="163" t="s">
        <v>149</v>
      </c>
      <c r="G18" s="163" t="str">
        <f t="shared" si="2"/>
        <v>Tractor (60-89 hp) MFWD 75</v>
      </c>
      <c r="H18" s="271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42">
        <f t="shared" si="18"/>
        <v>13883.746273316274</v>
      </c>
      <c r="AA18" s="242">
        <f t="shared" si="4"/>
        <v>3122.5895519059804</v>
      </c>
      <c r="AB18" s="242">
        <f t="shared" si="0"/>
        <v>6433.5371645984642</v>
      </c>
      <c r="AC18" s="242">
        <f t="shared" si="1"/>
        <v>1715.6099105595904</v>
      </c>
      <c r="AD18" s="242">
        <f t="shared" si="5"/>
        <v>18.786227711773389</v>
      </c>
      <c r="AE18" s="243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444</v>
      </c>
      <c r="E19" s="163" t="s">
        <v>247</v>
      </c>
      <c r="F19" s="163" t="s">
        <v>150</v>
      </c>
      <c r="G19" s="163" t="str">
        <f t="shared" si="2"/>
        <v>Tractor (60-89 hp) 2WD 75</v>
      </c>
      <c r="H19" s="271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42">
        <f t="shared" si="18"/>
        <v>9255.8308488775165</v>
      </c>
      <c r="AA19" s="242">
        <f t="shared" si="4"/>
        <v>2081.7263679373204</v>
      </c>
      <c r="AB19" s="242">
        <f t="shared" si="0"/>
        <v>4289.0247763989764</v>
      </c>
      <c r="AC19" s="242">
        <f t="shared" si="1"/>
        <v>1143.7399403730603</v>
      </c>
      <c r="AD19" s="242">
        <f t="shared" si="5"/>
        <v>12.524151807848929</v>
      </c>
      <c r="AE19" s="243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444</v>
      </c>
      <c r="E20" s="163" t="s">
        <v>247</v>
      </c>
      <c r="F20" s="163" t="s">
        <v>149</v>
      </c>
      <c r="G20" s="163" t="str">
        <f t="shared" si="2"/>
        <v>Tractor (60-89 hp) MFWD 75</v>
      </c>
      <c r="H20" s="271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42">
        <f t="shared" si="18"/>
        <v>100753.57538621878</v>
      </c>
      <c r="AA20" s="242">
        <f t="shared" si="4"/>
        <v>22660.458900984373</v>
      </c>
      <c r="AB20" s="242">
        <f t="shared" si="0"/>
        <v>46687.82178475969</v>
      </c>
      <c r="AC20" s="242">
        <f t="shared" si="1"/>
        <v>12450.085809269251</v>
      </c>
      <c r="AD20" s="242">
        <f t="shared" si="5"/>
        <v>136.33061082502218</v>
      </c>
      <c r="AE20" s="243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444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71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42">
        <f>((0.942-0.1*(L21^0.5)-0.0008*(M21^0.5))^2)*H21</f>
        <v>19416.517162446326</v>
      </c>
      <c r="AA21" s="242">
        <f t="shared" si="4"/>
        <v>3227.391631253834</v>
      </c>
      <c r="AB21" s="242">
        <f t="shared" si="0"/>
        <v>7561.4865446201693</v>
      </c>
      <c r="AC21" s="242">
        <f t="shared" si="1"/>
        <v>2016.3964118987119</v>
      </c>
      <c r="AD21" s="242">
        <f t="shared" si="5"/>
        <v>21.342124312954525</v>
      </c>
      <c r="AE21" s="243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444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71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42">
        <f t="shared" ref="Z22:Z28" si="19">((0.942-0.1*(L22^0.5)-0.0008*(M22^0.5))^2)*H22</f>
        <v>21610.64371485899</v>
      </c>
      <c r="AA22" s="242">
        <f t="shared" si="4"/>
        <v>3592.0968775100723</v>
      </c>
      <c r="AB22" s="242">
        <f t="shared" si="0"/>
        <v>8415.957934337308</v>
      </c>
      <c r="AC22" s="242">
        <f t="shared" si="1"/>
        <v>2244.2554491566157</v>
      </c>
      <c r="AD22" s="242">
        <f t="shared" si="5"/>
        <v>23.753850435006658</v>
      </c>
      <c r="AE22" s="243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444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71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42">
        <f t="shared" si="19"/>
        <v>19416.517162446326</v>
      </c>
      <c r="AA23" s="242">
        <f t="shared" si="4"/>
        <v>3227.391631253834</v>
      </c>
      <c r="AB23" s="242">
        <f t="shared" si="0"/>
        <v>7561.4865446201693</v>
      </c>
      <c r="AC23" s="242">
        <f t="shared" si="1"/>
        <v>2016.3964118987119</v>
      </c>
      <c r="AD23" s="242">
        <f t="shared" si="5"/>
        <v>21.342124312954525</v>
      </c>
      <c r="AE23" s="243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444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71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42">
        <f t="shared" si="19"/>
        <v>21610.64371485899</v>
      </c>
      <c r="AA24" s="242">
        <f t="shared" si="4"/>
        <v>3592.0968775100723</v>
      </c>
      <c r="AB24" s="242">
        <f t="shared" si="0"/>
        <v>8415.957934337308</v>
      </c>
      <c r="AC24" s="242">
        <f t="shared" si="1"/>
        <v>2244.2554491566157</v>
      </c>
      <c r="AD24" s="242">
        <f t="shared" si="5"/>
        <v>23.753850435006658</v>
      </c>
      <c r="AE24" s="243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444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72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42">
        <f t="shared" si="19"/>
        <v>33963.876770223447</v>
      </c>
      <c r="AA25" s="242">
        <f t="shared" si="4"/>
        <v>5645.4373735554682</v>
      </c>
      <c r="AB25" s="242">
        <f t="shared" si="0"/>
        <v>13226.748909320109</v>
      </c>
      <c r="AC25" s="242">
        <f t="shared" si="1"/>
        <v>3527.1330424853622</v>
      </c>
      <c r="AD25" s="242">
        <f t="shared" si="5"/>
        <v>37.332198875601563</v>
      </c>
      <c r="AE25" s="243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444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72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42">
        <f t="shared" si="19"/>
        <v>37871.225425204902</v>
      </c>
      <c r="AA26" s="242">
        <f t="shared" si="4"/>
        <v>6294.9124696282215</v>
      </c>
      <c r="AB26" s="242">
        <f t="shared" si="0"/>
        <v>14748.41028826844</v>
      </c>
      <c r="AC26" s="242">
        <f t="shared" si="1"/>
        <v>3932.9094102049175</v>
      </c>
      <c r="AD26" s="242">
        <f t="shared" si="5"/>
        <v>41.627053613502632</v>
      </c>
      <c r="AE26" s="243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444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72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42">
        <f t="shared" si="19"/>
        <v>33362.746207918608</v>
      </c>
      <c r="AA27" s="242">
        <f t="shared" si="4"/>
        <v>5545.5181280058141</v>
      </c>
      <c r="AB27" s="242">
        <f t="shared" si="0"/>
        <v>12992.647158712676</v>
      </c>
      <c r="AC27" s="242">
        <f t="shared" si="1"/>
        <v>3464.7059089900472</v>
      </c>
      <c r="AD27" s="242">
        <f t="shared" si="5"/>
        <v>36.671451992847558</v>
      </c>
      <c r="AE27" s="243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444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7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2">
        <f t="shared" si="19"/>
        <v>42980.835204796043</v>
      </c>
      <c r="AA28" s="242">
        <f t="shared" si="4"/>
        <v>7144.2260568002821</v>
      </c>
      <c r="AB28" s="242">
        <f t="shared" si="0"/>
        <v>16738.275168431643</v>
      </c>
      <c r="AC28" s="242">
        <f t="shared" si="1"/>
        <v>4463.5400449151057</v>
      </c>
      <c r="AD28" s="242">
        <f t="shared" si="5"/>
        <v>47.243402116911717</v>
      </c>
      <c r="AE28" s="243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444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73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444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72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42">
        <f t="shared" ref="Z30:Z40" si="20">((0.976-0.119*(L30^0.5)-0.0019*(M30^0.5))^2)*H30</f>
        <v>37512.324471342858</v>
      </c>
      <c r="AA30" s="242">
        <f t="shared" si="4"/>
        <v>8749.1196806183671</v>
      </c>
      <c r="AB30" s="242">
        <f t="shared" si="0"/>
        <v>17776.109202420856</v>
      </c>
      <c r="AC30" s="242">
        <f t="shared" si="1"/>
        <v>4740.2957873122286</v>
      </c>
      <c r="AD30" s="242">
        <f t="shared" si="5"/>
        <v>52.109207783919082</v>
      </c>
      <c r="AE30" s="243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444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72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42">
        <f t="shared" si="20"/>
        <v>45483.693421503209</v>
      </c>
      <c r="AA31" s="242">
        <f t="shared" si="4"/>
        <v>10608.307612749772</v>
      </c>
      <c r="AB31" s="242">
        <f t="shared" si="0"/>
        <v>21553.532407935287</v>
      </c>
      <c r="AC31" s="242">
        <f t="shared" si="1"/>
        <v>5747.6086421160771</v>
      </c>
      <c r="AD31" s="242">
        <f t="shared" si="5"/>
        <v>63.182414438001892</v>
      </c>
      <c r="AE31" s="243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444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72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42">
        <f t="shared" si="20"/>
        <v>54627.322511393031</v>
      </c>
      <c r="AA32" s="242">
        <f t="shared" si="4"/>
        <v>12740.905534900498</v>
      </c>
      <c r="AB32" s="242">
        <f t="shared" si="0"/>
        <v>25886.459026025375</v>
      </c>
      <c r="AC32" s="242">
        <f t="shared" si="1"/>
        <v>6903.055740273433</v>
      </c>
      <c r="AD32" s="242">
        <f t="shared" si="5"/>
        <v>75.884033835332175</v>
      </c>
      <c r="AE32" s="243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444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70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444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68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42">
        <f t="shared" si="20"/>
        <v>73617.936775010356</v>
      </c>
      <c r="AA34" s="242">
        <f t="shared" si="4"/>
        <v>17170.147373213546</v>
      </c>
      <c r="AB34" s="242">
        <f t="shared" si="0"/>
        <v>34885.614309750934</v>
      </c>
      <c r="AC34" s="242">
        <f t="shared" si="1"/>
        <v>9302.8304826002495</v>
      </c>
      <c r="AD34" s="242">
        <f t="shared" si="5"/>
        <v>102.26432027594122</v>
      </c>
      <c r="AE34" s="243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444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68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42">
        <f t="shared" si="20"/>
        <v>75259.100970631596</v>
      </c>
      <c r="AA35" s="242">
        <f t="shared" si="4"/>
        <v>17552.921359240601</v>
      </c>
      <c r="AB35" s="242">
        <f t="shared" si="0"/>
        <v>35663.319087356838</v>
      </c>
      <c r="AC35" s="242">
        <f t="shared" si="1"/>
        <v>9510.2184232951586</v>
      </c>
      <c r="AD35" s="242">
        <f t="shared" si="5"/>
        <v>104.54409811648766</v>
      </c>
      <c r="AE35" s="243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444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68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42">
        <f t="shared" si="20"/>
        <v>77134.717194198747</v>
      </c>
      <c r="AA36" s="242">
        <f t="shared" si="4"/>
        <v>17990.377343271517</v>
      </c>
      <c r="AB36" s="242">
        <f t="shared" si="0"/>
        <v>36552.124547477884</v>
      </c>
      <c r="AC36" s="242">
        <f t="shared" si="1"/>
        <v>9747.2332126607707</v>
      </c>
      <c r="AD36" s="242">
        <f t="shared" si="5"/>
        <v>107.14955850568363</v>
      </c>
      <c r="AE36" s="243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444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68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42">
        <f t="shared" si="20"/>
        <v>85809.442228196785</v>
      </c>
      <c r="AA37" s="242">
        <f t="shared" si="4"/>
        <v>20013.611269414516</v>
      </c>
      <c r="AB37" s="242">
        <f t="shared" si="0"/>
        <v>40662.849800537711</v>
      </c>
      <c r="AC37" s="242">
        <f t="shared" si="1"/>
        <v>10843.426613476722</v>
      </c>
      <c r="AD37" s="242">
        <f t="shared" si="5"/>
        <v>119.19981280571493</v>
      </c>
      <c r="AE37" s="243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444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68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42">
        <f t="shared" si="20"/>
        <v>106206.76865948946</v>
      </c>
      <c r="AA38" s="242">
        <f t="shared" si="4"/>
        <v>24770.945095750754</v>
      </c>
      <c r="AB38" s="242">
        <f t="shared" si="0"/>
        <v>50328.609179354047</v>
      </c>
      <c r="AC38" s="242">
        <f t="shared" si="1"/>
        <v>13420.962447827747</v>
      </c>
      <c r="AD38" s="242">
        <f t="shared" si="5"/>
        <v>147.5341945382209</v>
      </c>
      <c r="AE38" s="243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444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68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444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68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42">
        <f t="shared" si="20"/>
        <v>110192.45313456963</v>
      </c>
      <c r="AA40" s="242">
        <f t="shared" si="4"/>
        <v>25700.539061816457</v>
      </c>
      <c r="AB40" s="242">
        <f t="shared" si="0"/>
        <v>52217.320782111259</v>
      </c>
      <c r="AC40" s="242">
        <f t="shared" si="1"/>
        <v>13924.618875229669</v>
      </c>
      <c r="AD40" s="242">
        <f t="shared" si="5"/>
        <v>153.07079786526231</v>
      </c>
      <c r="AE40" s="243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444</v>
      </c>
      <c r="E41" s="163" t="s">
        <v>210</v>
      </c>
      <c r="F41" s="163" t="s">
        <v>130</v>
      </c>
      <c r="G41" s="163" t="str">
        <f t="shared" si="2"/>
        <v>Utility Vehicle 500 CC</v>
      </c>
      <c r="H41" s="270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444</v>
      </c>
      <c r="E42" s="163" t="s">
        <v>210</v>
      </c>
      <c r="F42" s="163" t="s">
        <v>129</v>
      </c>
      <c r="G42" s="163" t="str">
        <f t="shared" si="2"/>
        <v>Utility Vehicle 600 CC</v>
      </c>
      <c r="H42" s="268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444</v>
      </c>
      <c r="E43" s="163" t="s">
        <v>210</v>
      </c>
      <c r="F43" s="163" t="s">
        <v>128</v>
      </c>
      <c r="G43" s="163" t="str">
        <f t="shared" si="2"/>
        <v>Utility Vehicle 800 CC</v>
      </c>
      <c r="H43" s="268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1" bestFit="1" customWidth="1"/>
    <col min="2" max="2" width="33.83203125" style="221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10.83203125" style="268" customWidth="1"/>
    <col min="9" max="9" width="6.5" style="28" bestFit="1" customWidth="1"/>
    <col min="10" max="11" width="5.5" style="221" bestFit="1" customWidth="1"/>
    <col min="12" max="12" width="3" style="221" bestFit="1" customWidth="1"/>
    <col min="13" max="13" width="7.5" style="221" bestFit="1" customWidth="1"/>
    <col min="14" max="14" width="5.1640625" style="221" bestFit="1" customWidth="1"/>
    <col min="15" max="15" width="5.6640625" style="221" bestFit="1" customWidth="1"/>
    <col min="16" max="16" width="5.33203125" style="221" bestFit="1" customWidth="1"/>
    <col min="17" max="18" width="5.5" style="221" bestFit="1" customWidth="1"/>
    <col min="19" max="20" width="5.33203125" style="221" bestFit="1" customWidth="1"/>
    <col min="21" max="22" width="4.5" style="221" bestFit="1" customWidth="1"/>
    <col min="23" max="23" width="9.33203125" style="221" bestFit="1" customWidth="1"/>
    <col min="24" max="24" width="8.5" style="221" bestFit="1" customWidth="1"/>
    <col min="25" max="25" width="9" style="221" bestFit="1" customWidth="1"/>
    <col min="26" max="26" width="7.6640625" style="5" bestFit="1" customWidth="1"/>
    <col min="27" max="27" width="10" style="221" bestFit="1" customWidth="1"/>
    <col min="28" max="28" width="9" style="221" bestFit="1" customWidth="1"/>
    <col min="29" max="29" width="10" style="221" bestFit="1" customWidth="1"/>
    <col min="30" max="30" width="9" style="221" bestFit="1" customWidth="1"/>
    <col min="31" max="31" width="8.83203125" style="221" bestFit="1" customWidth="1"/>
    <col min="32" max="32" width="9" style="221" bestFit="1" customWidth="1"/>
    <col min="33" max="33" width="8.6640625" style="5" bestFit="1" customWidth="1"/>
    <col min="34" max="16384" width="8.83203125" style="221"/>
  </cols>
  <sheetData>
    <row r="1" spans="1:36" x14ac:dyDescent="0.2">
      <c r="A1" s="301" t="s">
        <v>449</v>
      </c>
      <c r="B1" s="301"/>
      <c r="C1" s="163">
        <v>2</v>
      </c>
      <c r="D1" s="163">
        <v>3</v>
      </c>
      <c r="E1" s="163">
        <v>4</v>
      </c>
      <c r="F1" s="163">
        <v>5</v>
      </c>
      <c r="G1" s="221">
        <v>6</v>
      </c>
      <c r="H1" s="268">
        <v>7</v>
      </c>
      <c r="I1" s="30">
        <v>8</v>
      </c>
      <c r="J1" s="221">
        <v>9</v>
      </c>
      <c r="K1" s="221">
        <v>10</v>
      </c>
      <c r="L1" s="221">
        <v>11</v>
      </c>
      <c r="M1" s="221">
        <v>12</v>
      </c>
      <c r="N1" s="221">
        <v>13</v>
      </c>
      <c r="O1" s="221">
        <v>14</v>
      </c>
      <c r="P1" s="221">
        <v>15</v>
      </c>
      <c r="Q1" s="221">
        <v>16</v>
      </c>
      <c r="R1" s="221">
        <v>17</v>
      </c>
      <c r="S1" s="221">
        <v>18</v>
      </c>
      <c r="T1" s="221">
        <v>19</v>
      </c>
      <c r="U1" s="221">
        <v>20</v>
      </c>
      <c r="V1" s="221">
        <v>21</v>
      </c>
      <c r="W1" s="221">
        <v>22</v>
      </c>
      <c r="X1" s="221">
        <v>23</v>
      </c>
      <c r="Y1" s="221">
        <v>24</v>
      </c>
      <c r="Z1" s="5">
        <v>25</v>
      </c>
      <c r="AA1" s="221">
        <v>26</v>
      </c>
      <c r="AB1" s="221">
        <v>27</v>
      </c>
      <c r="AC1" s="221">
        <v>28</v>
      </c>
      <c r="AD1" s="221">
        <v>29</v>
      </c>
      <c r="AE1" s="221">
        <v>30</v>
      </c>
      <c r="AF1" s="221">
        <v>31</v>
      </c>
      <c r="AG1" s="5">
        <v>32</v>
      </c>
    </row>
    <row r="2" spans="1:36" x14ac:dyDescent="0.2">
      <c r="B2" s="39"/>
      <c r="C2" s="197"/>
      <c r="D2" s="197"/>
      <c r="E2" s="169"/>
      <c r="S2" s="299" t="s">
        <v>125</v>
      </c>
      <c r="T2" s="299"/>
      <c r="U2" s="299"/>
      <c r="V2" s="299"/>
      <c r="W2" s="299"/>
      <c r="X2" s="299"/>
      <c r="Y2" s="300" t="s">
        <v>124</v>
      </c>
      <c r="Z2" s="300"/>
    </row>
    <row r="3" spans="1:36" s="15" customFormat="1" ht="10.25" customHeight="1" x14ac:dyDescent="0.15">
      <c r="A3" s="26" t="s">
        <v>443</v>
      </c>
      <c r="B3" s="26" t="s">
        <v>122</v>
      </c>
      <c r="C3" s="165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269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 x14ac:dyDescent="0.2">
      <c r="A4" s="221">
        <v>92</v>
      </c>
      <c r="B4" s="221" t="str">
        <f t="shared" ref="B4:B24" si="0">CONCATENATE(C4,D4,E4,F4)</f>
        <v>0.04, Cotton Picker 4R-36 (255)</v>
      </c>
      <c r="C4" s="163">
        <v>0.04</v>
      </c>
      <c r="D4" s="163" t="s">
        <v>444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68">
        <v>268000</v>
      </c>
      <c r="I4" s="28">
        <v>13.12548</v>
      </c>
      <c r="J4" s="32">
        <v>12</v>
      </c>
      <c r="K4" s="31">
        <v>3.6</v>
      </c>
      <c r="L4" s="30">
        <v>70</v>
      </c>
      <c r="M4" s="22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1">
        <v>45</v>
      </c>
      <c r="B5" s="221" t="str">
        <f t="shared" si="0"/>
        <v>0.05, Cotton Picker 4R-36 (350)</v>
      </c>
      <c r="C5" s="163">
        <v>0.05</v>
      </c>
      <c r="D5" s="163" t="s">
        <v>444</v>
      </c>
      <c r="E5" s="184" t="s">
        <v>211</v>
      </c>
      <c r="F5" s="184" t="s">
        <v>224</v>
      </c>
      <c r="G5" s="163" t="str">
        <f t="shared" si="1"/>
        <v>Cotton Picker 4R-36 (350)</v>
      </c>
      <c r="H5" s="26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1">
        <v>51</v>
      </c>
      <c r="B6" s="221" t="str">
        <f t="shared" si="0"/>
        <v>0.09, Cotton Picker 6R-36 (355)</v>
      </c>
      <c r="C6" s="163">
        <v>0.09</v>
      </c>
      <c r="D6" s="163" t="s">
        <v>444</v>
      </c>
      <c r="E6" s="184" t="s">
        <v>211</v>
      </c>
      <c r="F6" s="184" t="s">
        <v>227</v>
      </c>
      <c r="G6" s="163" t="str">
        <f t="shared" si="1"/>
        <v>Cotton Picker 6R-36 (355)</v>
      </c>
      <c r="H6" s="268">
        <v>465000</v>
      </c>
      <c r="I6" s="28">
        <v>18.273</v>
      </c>
      <c r="J6" s="32">
        <v>18</v>
      </c>
      <c r="K6" s="31">
        <v>3.6</v>
      </c>
      <c r="L6" s="30">
        <v>70</v>
      </c>
      <c r="M6" s="22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1">
        <v>102</v>
      </c>
      <c r="B7" s="221" t="str">
        <f t="shared" si="0"/>
        <v>0.1, Cotton Picker/Module 4R-36 (365)</v>
      </c>
      <c r="C7" s="163">
        <v>0.1</v>
      </c>
      <c r="D7" s="163" t="s">
        <v>444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6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1">
        <v>55</v>
      </c>
      <c r="B8" s="221" t="str">
        <f t="shared" si="0"/>
        <v>0.13, Cotton Picker/Module 6R-36 (365)</v>
      </c>
      <c r="C8" s="163">
        <v>0.13</v>
      </c>
      <c r="D8" s="163" t="s">
        <v>444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6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 x14ac:dyDescent="0.2">
      <c r="A9" s="221">
        <v>84</v>
      </c>
      <c r="B9" s="221" t="str">
        <f t="shared" si="0"/>
        <v>0.14, Cotton Picker/Module 6R-36 (500)</v>
      </c>
      <c r="C9" s="163">
        <v>0.14000000000000001</v>
      </c>
      <c r="D9" s="163" t="s">
        <v>444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6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 x14ac:dyDescent="0.2">
      <c r="A10" s="221">
        <v>107</v>
      </c>
      <c r="B10" s="221" t="str">
        <f t="shared" si="0"/>
        <v xml:space="preserve">0.15, Backhoe 2WD Cab </v>
      </c>
      <c r="C10" s="163">
        <v>0.15</v>
      </c>
      <c r="D10" s="163" t="s">
        <v>444</v>
      </c>
      <c r="E10" s="184" t="s">
        <v>459</v>
      </c>
      <c r="F10" s="184" t="s">
        <v>458</v>
      </c>
      <c r="G10" s="163" t="str">
        <f t="shared" si="1"/>
        <v xml:space="preserve">Backhoe 2WD Cab </v>
      </c>
      <c r="H10" s="270">
        <v>86000</v>
      </c>
      <c r="I10" s="28">
        <v>2.125</v>
      </c>
      <c r="J10" s="32">
        <v>2</v>
      </c>
      <c r="K10" s="31">
        <v>10</v>
      </c>
      <c r="L10" s="30">
        <v>80</v>
      </c>
      <c r="M10" s="22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1">
        <v>22</v>
      </c>
      <c r="B11" s="221" t="str">
        <f t="shared" si="0"/>
        <v>0.16, Dry Applicator SP 70' 300 cu ft</v>
      </c>
      <c r="C11" s="163">
        <v>0.16</v>
      </c>
      <c r="D11" s="163" t="s">
        <v>444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68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4">
        <f t="shared" si="14"/>
        <v>168.52571428571429</v>
      </c>
    </row>
    <row r="12" spans="1:36" x14ac:dyDescent="0.2">
      <c r="A12" s="221">
        <v>85</v>
      </c>
      <c r="B12" s="221" t="str">
        <f t="shared" si="0"/>
        <v>0.17, Sprayer  110 Gal 30' 50 hp</v>
      </c>
      <c r="C12" s="163">
        <v>0.17</v>
      </c>
      <c r="D12" s="163" t="s">
        <v>444</v>
      </c>
      <c r="E12" s="184" t="s">
        <v>214</v>
      </c>
      <c r="F12" s="184" t="s">
        <v>232</v>
      </c>
      <c r="G12" s="163" t="str">
        <f t="shared" si="1"/>
        <v>Sprayer  110 Gal 30' 50 hp</v>
      </c>
      <c r="H12" s="270">
        <v>50000</v>
      </c>
      <c r="I12" s="28">
        <v>2.419</v>
      </c>
      <c r="J12" s="32">
        <v>30</v>
      </c>
      <c r="K12" s="31">
        <v>12</v>
      </c>
      <c r="L12" s="30">
        <v>65</v>
      </c>
      <c r="M12" s="22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1" t="str">
        <f t="shared" si="0"/>
        <v>0.18, Sprayer  300-450 gal 60' 125 hp</v>
      </c>
      <c r="C13" s="163">
        <v>0.18</v>
      </c>
      <c r="D13" s="163" t="s">
        <v>444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270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1">
        <v>99</v>
      </c>
      <c r="B14" s="221" t="str">
        <f t="shared" si="0"/>
        <v>0.19, Sprayer  300-450 gal 80' 125 hp</v>
      </c>
      <c r="C14" s="163">
        <v>0.19</v>
      </c>
      <c r="D14" s="163" t="s">
        <v>444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70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1">
        <v>48</v>
      </c>
      <c r="B15" s="221" t="str">
        <f t="shared" si="0"/>
        <v>0.2, Sprayer  600-750 gal 60' 175 hp</v>
      </c>
      <c r="C15" s="163">
        <v>0.2</v>
      </c>
      <c r="D15" s="163" t="s">
        <v>444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71">
        <v>216000</v>
      </c>
      <c r="I15" s="28">
        <v>9</v>
      </c>
      <c r="J15" s="32">
        <v>60</v>
      </c>
      <c r="K15" s="31">
        <v>12</v>
      </c>
      <c r="L15" s="30">
        <v>65</v>
      </c>
      <c r="M15" s="22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 x14ac:dyDescent="0.2">
      <c r="A16" s="221">
        <v>104</v>
      </c>
      <c r="B16" s="221" t="str">
        <f t="shared" si="0"/>
        <v>0.21, Sprayer  600-825 gal 80' 175 hp</v>
      </c>
      <c r="C16" s="163">
        <v>0.21</v>
      </c>
      <c r="D16" s="163" t="s">
        <v>444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71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4">
        <f t="shared" si="14"/>
        <v>103.88571428571429</v>
      </c>
    </row>
    <row r="17" spans="1:33" x14ac:dyDescent="0.2">
      <c r="A17" s="221">
        <v>31</v>
      </c>
      <c r="B17" s="221" t="str">
        <f t="shared" si="0"/>
        <v>0.22, Sprayer  600-825 gal 90' 250 hp</v>
      </c>
      <c r="C17" s="163">
        <v>0.22</v>
      </c>
      <c r="D17" s="163" t="s">
        <v>444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71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4">
        <f t="shared" si="14"/>
        <v>148.672</v>
      </c>
    </row>
    <row r="18" spans="1:33" x14ac:dyDescent="0.2">
      <c r="A18" s="221">
        <v>93</v>
      </c>
      <c r="B18" s="221" t="str">
        <f t="shared" si="0"/>
        <v>0.23, Sprayer  800 gal 80' 250 hp</v>
      </c>
      <c r="C18" s="163">
        <v>0.23</v>
      </c>
      <c r="D18" s="163" t="s">
        <v>444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71">
        <v>292000</v>
      </c>
      <c r="I18" s="28">
        <v>12.8681</v>
      </c>
      <c r="J18" s="32">
        <v>80</v>
      </c>
      <c r="K18" s="31">
        <v>12</v>
      </c>
      <c r="L18" s="30">
        <v>65</v>
      </c>
      <c r="M18" s="22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4">
        <f t="shared" si="14"/>
        <v>134.82057142857141</v>
      </c>
    </row>
    <row r="19" spans="1:33" x14ac:dyDescent="0.2">
      <c r="A19" s="221">
        <v>56</v>
      </c>
      <c r="B19" s="221" t="str">
        <f t="shared" si="0"/>
        <v>0.24, Sprayer  800 gal 100' 250 hp</v>
      </c>
      <c r="C19" s="163">
        <v>0.24</v>
      </c>
      <c r="D19" s="163" t="s">
        <v>444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71">
        <v>324000</v>
      </c>
      <c r="I19" s="28">
        <v>14.154</v>
      </c>
      <c r="J19" s="32">
        <v>100</v>
      </c>
      <c r="K19" s="31">
        <v>12</v>
      </c>
      <c r="L19" s="30">
        <v>65</v>
      </c>
      <c r="M19" s="22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4">
        <f t="shared" si="14"/>
        <v>149.59542857142858</v>
      </c>
    </row>
    <row r="20" spans="1:33" x14ac:dyDescent="0.2">
      <c r="A20" s="221">
        <v>101</v>
      </c>
      <c r="B20" s="221" t="str">
        <f t="shared" si="0"/>
        <v>0.25, Sprayer 1000-1400 gal 90' 275 hp</v>
      </c>
      <c r="C20" s="163">
        <v>0.25</v>
      </c>
      <c r="D20" s="163" t="s">
        <v>444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71">
        <v>322000</v>
      </c>
      <c r="I20" s="28">
        <v>14.154</v>
      </c>
      <c r="J20" s="32">
        <v>90</v>
      </c>
      <c r="K20" s="31">
        <v>12</v>
      </c>
      <c r="L20" s="30">
        <v>65</v>
      </c>
      <c r="M20" s="22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4">
        <f t="shared" si="14"/>
        <v>148.672</v>
      </c>
    </row>
    <row r="21" spans="1:33" x14ac:dyDescent="0.2">
      <c r="A21" s="221">
        <v>103</v>
      </c>
      <c r="B21" s="221" t="str">
        <f t="shared" si="0"/>
        <v>0.26, Sprayer 1000 gal 100' 300 hp</v>
      </c>
      <c r="C21" s="163">
        <v>0.26</v>
      </c>
      <c r="D21" s="163" t="s">
        <v>444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71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4">
        <f t="shared" si="14"/>
        <v>168.52571428571429</v>
      </c>
    </row>
    <row r="22" spans="1:33" x14ac:dyDescent="0.2">
      <c r="A22" s="221">
        <v>87</v>
      </c>
      <c r="B22" s="221" t="str">
        <f t="shared" si="0"/>
        <v>0.27, Sprayer 1200+ gal 120' 300 hp</v>
      </c>
      <c r="C22" s="163">
        <v>0.27</v>
      </c>
      <c r="D22" s="163" t="s">
        <v>444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71">
        <v>392000</v>
      </c>
      <c r="I22" s="28">
        <v>15.442</v>
      </c>
      <c r="J22" s="32">
        <v>120</v>
      </c>
      <c r="K22" s="31">
        <v>12</v>
      </c>
      <c r="L22" s="30">
        <v>65</v>
      </c>
      <c r="M22" s="22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4">
        <f t="shared" si="14"/>
        <v>180.99199999999999</v>
      </c>
    </row>
    <row r="23" spans="1:33" x14ac:dyDescent="0.2">
      <c r="A23" s="221">
        <v>83</v>
      </c>
      <c r="B23" s="221" t="str">
        <f t="shared" si="0"/>
        <v>0.28, Utility Vehicle 75" rope wic</v>
      </c>
      <c r="C23" s="163">
        <v>0.28000000000000003</v>
      </c>
      <c r="D23" s="163" t="s">
        <v>444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70">
        <v>9700</v>
      </c>
      <c r="I23" s="28">
        <v>0.4</v>
      </c>
      <c r="J23" s="32">
        <v>6.2</v>
      </c>
      <c r="K23" s="31">
        <v>12</v>
      </c>
      <c r="L23" s="30">
        <v>65</v>
      </c>
      <c r="M23" s="22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1">
        <v>54</v>
      </c>
      <c r="B24" s="221" t="str">
        <f t="shared" si="0"/>
        <v>0.29, Utility Vehicle 20'</v>
      </c>
      <c r="C24" s="163">
        <v>0.28999999999999998</v>
      </c>
      <c r="D24" s="163" t="s">
        <v>444</v>
      </c>
      <c r="E24" s="184" t="s">
        <v>210</v>
      </c>
      <c r="F24" s="184" t="s">
        <v>8</v>
      </c>
      <c r="G24" s="163" t="str">
        <f t="shared" si="1"/>
        <v>Utility Vehicle 20'</v>
      </c>
      <c r="H24" s="270">
        <v>12200</v>
      </c>
      <c r="I24" s="28">
        <v>0.5</v>
      </c>
      <c r="J24" s="32">
        <v>20</v>
      </c>
      <c r="K24" s="31">
        <v>12</v>
      </c>
      <c r="L24" s="30">
        <v>65</v>
      </c>
      <c r="M24" s="22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444</v>
      </c>
      <c r="G25" s="163" t="str">
        <f t="shared" si="1"/>
        <v/>
      </c>
    </row>
    <row r="26" spans="1:33" x14ac:dyDescent="0.2">
      <c r="D26" s="163" t="s">
        <v>444</v>
      </c>
      <c r="G26" s="163" t="str">
        <f t="shared" si="1"/>
        <v/>
      </c>
    </row>
    <row r="27" spans="1:33" x14ac:dyDescent="0.2">
      <c r="D27" s="163" t="s">
        <v>444</v>
      </c>
      <c r="G27" s="163" t="str">
        <f t="shared" si="1"/>
        <v/>
      </c>
    </row>
    <row r="28" spans="1:33" x14ac:dyDescent="0.2">
      <c r="D28" s="163" t="s">
        <v>444</v>
      </c>
      <c r="G28" s="163" t="str">
        <f t="shared" si="1"/>
        <v/>
      </c>
    </row>
    <row r="29" spans="1:33" x14ac:dyDescent="0.2">
      <c r="D29" s="163" t="s">
        <v>444</v>
      </c>
      <c r="G29" s="163" t="str">
        <f t="shared" si="1"/>
        <v/>
      </c>
    </row>
    <row r="30" spans="1:33" x14ac:dyDescent="0.2">
      <c r="D30" s="163" t="s">
        <v>444</v>
      </c>
      <c r="G30" s="163" t="str">
        <f t="shared" si="1"/>
        <v/>
      </c>
    </row>
    <row r="31" spans="1:33" x14ac:dyDescent="0.2">
      <c r="D31" s="163" t="s">
        <v>444</v>
      </c>
      <c r="G31" s="163" t="str">
        <f t="shared" si="1"/>
        <v/>
      </c>
    </row>
    <row r="32" spans="1:33" x14ac:dyDescent="0.2">
      <c r="D32" s="163" t="s">
        <v>444</v>
      </c>
      <c r="G32" s="163" t="str">
        <f t="shared" si="1"/>
        <v/>
      </c>
    </row>
    <row r="33" spans="4:8" s="221" customFormat="1" x14ac:dyDescent="0.2">
      <c r="D33" s="163" t="s">
        <v>444</v>
      </c>
      <c r="E33" s="163"/>
      <c r="F33" s="163"/>
      <c r="G33" s="163" t="str">
        <f t="shared" si="1"/>
        <v/>
      </c>
      <c r="H33" s="268"/>
    </row>
    <row r="34" spans="4:8" s="221" customFormat="1" x14ac:dyDescent="0.2">
      <c r="D34" s="163" t="s">
        <v>444</v>
      </c>
      <c r="E34" s="163"/>
      <c r="F34" s="163"/>
      <c r="G34" s="163" t="str">
        <f t="shared" si="1"/>
        <v/>
      </c>
      <c r="H34" s="268"/>
    </row>
    <row r="35" spans="4:8" s="221" customFormat="1" x14ac:dyDescent="0.2">
      <c r="D35" s="163" t="s">
        <v>444</v>
      </c>
      <c r="E35" s="163"/>
      <c r="F35" s="163"/>
      <c r="G35" s="163" t="str">
        <f t="shared" si="1"/>
        <v/>
      </c>
      <c r="H35" s="268"/>
    </row>
    <row r="36" spans="4:8" s="221" customFormat="1" x14ac:dyDescent="0.2">
      <c r="D36" s="163" t="s">
        <v>444</v>
      </c>
      <c r="E36" s="163"/>
      <c r="F36" s="163"/>
      <c r="G36" s="163" t="str">
        <f t="shared" si="1"/>
        <v/>
      </c>
      <c r="H36" s="268"/>
    </row>
    <row r="37" spans="4:8" s="221" customFormat="1" x14ac:dyDescent="0.2">
      <c r="D37" s="163"/>
      <c r="E37" s="163"/>
      <c r="F37" s="163"/>
      <c r="G37" s="163"/>
      <c r="H37" s="268"/>
    </row>
    <row r="38" spans="4:8" s="221" customFormat="1" x14ac:dyDescent="0.2">
      <c r="D38" s="163"/>
      <c r="E38" s="163"/>
      <c r="F38" s="163"/>
      <c r="G38" s="163"/>
      <c r="H38" s="268"/>
    </row>
    <row r="39" spans="4:8" s="221" customFormat="1" x14ac:dyDescent="0.2">
      <c r="D39" s="163"/>
      <c r="E39" s="163"/>
      <c r="F39" s="163"/>
      <c r="G39" s="163"/>
      <c r="H39" s="268"/>
    </row>
    <row r="40" spans="4:8" s="221" customFormat="1" x14ac:dyDescent="0.2">
      <c r="D40" s="163"/>
      <c r="E40" s="163"/>
      <c r="F40" s="163"/>
      <c r="G40" s="163"/>
      <c r="H40" s="268"/>
    </row>
    <row r="41" spans="4:8" s="221" customFormat="1" x14ac:dyDescent="0.2">
      <c r="D41" s="163"/>
      <c r="E41" s="163"/>
      <c r="F41" s="163"/>
      <c r="G41" s="163"/>
      <c r="H41" s="268"/>
    </row>
    <row r="42" spans="4:8" s="221" customFormat="1" x14ac:dyDescent="0.2">
      <c r="D42" s="163"/>
      <c r="E42" s="163"/>
      <c r="F42" s="163"/>
      <c r="G42" s="163"/>
      <c r="H42" s="268"/>
    </row>
    <row r="43" spans="4:8" s="221" customFormat="1" x14ac:dyDescent="0.2">
      <c r="D43" s="163"/>
      <c r="E43" s="163"/>
      <c r="F43" s="163"/>
      <c r="G43" s="163"/>
      <c r="H43" s="268"/>
    </row>
    <row r="44" spans="4:8" s="221" customFormat="1" x14ac:dyDescent="0.2">
      <c r="D44" s="163"/>
      <c r="E44" s="163"/>
      <c r="F44" s="163"/>
      <c r="G44" s="163"/>
      <c r="H44" s="26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2014-01-13T20:59:28Z</cp:lastPrinted>
  <dcterms:created xsi:type="dcterms:W3CDTF">2010-11-24T19:49:39Z</dcterms:created>
  <dcterms:modified xsi:type="dcterms:W3CDTF">2021-01-24T01:57:15Z</dcterms:modified>
</cp:coreProperties>
</file>